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dministration\HRCOSHRE\HR Payroll Shared\AY Reserves\2022\"/>
    </mc:Choice>
  </mc:AlternateContent>
  <xr:revisionPtr revIDLastSave="0" documentId="13_ncr:1_{799BB883-6B3D-459F-AC5F-11BDDFDF3B07}" xr6:coauthVersionLast="47" xr6:coauthVersionMax="47" xr10:uidLastSave="{00000000-0000-0000-0000-000000000000}"/>
  <bookViews>
    <workbookView xWindow="-120" yWindow="-120" windowWidth="29040" windowHeight="15840" xr2:uid="{7840DBB5-9CEE-4F98-BCCC-33E9FB5C984F}"/>
  </bookViews>
  <sheets>
    <sheet name="Pilot year" sheetId="4" r:id="rId1"/>
    <sheet name="Pilot year Redo Year on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4" l="1"/>
  <c r="D4" i="4"/>
  <c r="A5" i="4"/>
  <c r="B5" i="4"/>
  <c r="E5" i="4" s="1"/>
  <c r="D5" i="4"/>
  <c r="M24" i="4"/>
  <c r="F25" i="5"/>
  <c r="E33" i="5"/>
  <c r="M24" i="5"/>
  <c r="A7" i="5"/>
  <c r="D6" i="5"/>
  <c r="E5" i="5"/>
  <c r="B5" i="5"/>
  <c r="A6" i="5" s="1"/>
  <c r="B6" i="5" s="1"/>
  <c r="C5" i="5" s="1"/>
  <c r="A5" i="5"/>
  <c r="D5" i="5" s="1"/>
  <c r="D4" i="5"/>
  <c r="C4" i="5"/>
  <c r="I5" i="4" l="1"/>
  <c r="J5" i="4" s="1"/>
  <c r="K5" i="4" s="1"/>
  <c r="A6" i="4"/>
  <c r="D7" i="5"/>
  <c r="I5" i="5"/>
  <c r="B7" i="5"/>
  <c r="E6" i="5"/>
  <c r="I6" i="5" s="1"/>
  <c r="O5" i="4" l="1"/>
  <c r="Q5" i="4"/>
  <c r="B6" i="4"/>
  <c r="E7" i="5"/>
  <c r="A8" i="5"/>
  <c r="C6" i="5"/>
  <c r="A7" i="4" l="1"/>
  <c r="C5" i="4"/>
  <c r="E6" i="4"/>
  <c r="D6" i="4"/>
  <c r="B8" i="5"/>
  <c r="D8" i="5"/>
  <c r="I7" i="5"/>
  <c r="B7" i="4" l="1"/>
  <c r="I6" i="4"/>
  <c r="J6" i="4" s="1"/>
  <c r="K6" i="4" s="1"/>
  <c r="E8" i="5"/>
  <c r="A9" i="5"/>
  <c r="C7" i="5"/>
  <c r="Q6" i="4" l="1"/>
  <c r="O6" i="4"/>
  <c r="C6" i="4"/>
  <c r="E7" i="4"/>
  <c r="A8" i="4"/>
  <c r="D7" i="4"/>
  <c r="B9" i="5"/>
  <c r="D9" i="5" s="1"/>
  <c r="I8" i="5"/>
  <c r="I7" i="4" l="1"/>
  <c r="J7" i="4" s="1"/>
  <c r="K7" i="4" s="1"/>
  <c r="O7" i="4"/>
  <c r="B8" i="4"/>
  <c r="A10" i="5"/>
  <c r="C8" i="5"/>
  <c r="E9" i="5"/>
  <c r="Q7" i="4" l="1"/>
  <c r="A9" i="4"/>
  <c r="C7" i="4"/>
  <c r="E8" i="4"/>
  <c r="D8" i="4"/>
  <c r="B10" i="5"/>
  <c r="I9" i="5"/>
  <c r="B9" i="4" l="1"/>
  <c r="I8" i="4"/>
  <c r="J8" i="4" s="1"/>
  <c r="K8" i="4" s="1"/>
  <c r="A11" i="5"/>
  <c r="C9" i="5"/>
  <c r="E10" i="5"/>
  <c r="I10" i="5" s="1"/>
  <c r="D10" i="5"/>
  <c r="C8" i="4" l="1"/>
  <c r="E9" i="4"/>
  <c r="A10" i="4"/>
  <c r="Q8" i="4"/>
  <c r="O8" i="4"/>
  <c r="D9" i="4"/>
  <c r="D11" i="5"/>
  <c r="B11" i="5"/>
  <c r="I9" i="4" l="1"/>
  <c r="J9" i="4" s="1"/>
  <c r="K9" i="4" s="1"/>
  <c r="B10" i="4"/>
  <c r="E11" i="5"/>
  <c r="I11" i="5" s="1"/>
  <c r="A12" i="5"/>
  <c r="Q9" i="4" l="1"/>
  <c r="E10" i="4"/>
  <c r="I10" i="4" s="1"/>
  <c r="J10" i="4" s="1"/>
  <c r="K10" i="4" s="1"/>
  <c r="Q10" i="4" s="1"/>
  <c r="A11" i="4"/>
  <c r="C9" i="4"/>
  <c r="O9" i="4"/>
  <c r="D10" i="4"/>
  <c r="B12" i="5"/>
  <c r="B11" i="4" l="1"/>
  <c r="D11" i="4"/>
  <c r="O10" i="4"/>
  <c r="E12" i="5"/>
  <c r="I12" i="5" s="1"/>
  <c r="C11" i="5"/>
  <c r="A13" i="5"/>
  <c r="D12" i="5"/>
  <c r="A12" i="4" l="1"/>
  <c r="E11" i="4"/>
  <c r="I11" i="4" s="1"/>
  <c r="J11" i="4" s="1"/>
  <c r="K11" i="4" s="1"/>
  <c r="Q11" i="4" s="1"/>
  <c r="B13" i="5"/>
  <c r="B12" i="4" l="1"/>
  <c r="O11" i="4"/>
  <c r="E13" i="5"/>
  <c r="I13" i="5" s="1"/>
  <c r="A14" i="5"/>
  <c r="D13" i="5"/>
  <c r="E12" i="4" l="1"/>
  <c r="I12" i="4" s="1"/>
  <c r="J12" i="4" s="1"/>
  <c r="K12" i="4" s="1"/>
  <c r="Q12" i="4" s="1"/>
  <c r="C11" i="4"/>
  <c r="A13" i="4"/>
  <c r="O12" i="4"/>
  <c r="D12" i="4"/>
  <c r="B14" i="5"/>
  <c r="B13" i="4" l="1"/>
  <c r="D13" i="4" s="1"/>
  <c r="A15" i="5"/>
  <c r="C13" i="5"/>
  <c r="E14" i="5"/>
  <c r="I14" i="5" s="1"/>
  <c r="D14" i="5"/>
  <c r="A14" i="4" l="1"/>
  <c r="E13" i="4"/>
  <c r="I13" i="4" s="1"/>
  <c r="J13" i="4" s="1"/>
  <c r="K13" i="4" s="1"/>
  <c r="B15" i="5"/>
  <c r="D15" i="5"/>
  <c r="Q13" i="4" l="1"/>
  <c r="O13" i="4"/>
  <c r="B14" i="4"/>
  <c r="C14" i="5"/>
  <c r="E15" i="5"/>
  <c r="I15" i="5" s="1"/>
  <c r="A16" i="5"/>
  <c r="C13" i="4" l="1"/>
  <c r="E14" i="4"/>
  <c r="I14" i="4" s="1"/>
  <c r="J14" i="4" s="1"/>
  <c r="K14" i="4" s="1"/>
  <c r="Q14" i="4" s="1"/>
  <c r="A15" i="4"/>
  <c r="D14" i="4"/>
  <c r="B16" i="5"/>
  <c r="D16" i="5" s="1"/>
  <c r="B15" i="4" l="1"/>
  <c r="O14" i="4"/>
  <c r="E16" i="5"/>
  <c r="I16" i="5" s="1"/>
  <c r="A17" i="5"/>
  <c r="C15" i="5"/>
  <c r="A16" i="4" l="1"/>
  <c r="C14" i="4"/>
  <c r="E15" i="4"/>
  <c r="I15" i="4" s="1"/>
  <c r="J15" i="4" s="1"/>
  <c r="K15" i="4" s="1"/>
  <c r="Q15" i="4" s="1"/>
  <c r="D15" i="4"/>
  <c r="B17" i="5"/>
  <c r="O15" i="4" l="1"/>
  <c r="B16" i="4"/>
  <c r="D16" i="4"/>
  <c r="E17" i="5"/>
  <c r="I17" i="5" s="1"/>
  <c r="A18" i="5"/>
  <c r="C16" i="5"/>
  <c r="D17" i="5"/>
  <c r="C15" i="4" l="1"/>
  <c r="E16" i="4"/>
  <c r="I16" i="4" s="1"/>
  <c r="J16" i="4" s="1"/>
  <c r="K16" i="4" s="1"/>
  <c r="Q16" i="4" s="1"/>
  <c r="A17" i="4"/>
  <c r="B18" i="5"/>
  <c r="B17" i="4" l="1"/>
  <c r="O16" i="4"/>
  <c r="A19" i="5"/>
  <c r="C17" i="5"/>
  <c r="E18" i="5"/>
  <c r="I18" i="5" s="1"/>
  <c r="D18" i="5"/>
  <c r="A18" i="4" l="1"/>
  <c r="C16" i="4"/>
  <c r="E17" i="4"/>
  <c r="I17" i="4" s="1"/>
  <c r="J17" i="4" s="1"/>
  <c r="K17" i="4" s="1"/>
  <c r="Q17" i="4" s="1"/>
  <c r="D17" i="4"/>
  <c r="B19" i="5"/>
  <c r="O17" i="4" l="1"/>
  <c r="B18" i="4"/>
  <c r="D18" i="4"/>
  <c r="C18" i="5"/>
  <c r="E19" i="5"/>
  <c r="I19" i="5" s="1"/>
  <c r="A20" i="5"/>
  <c r="D19" i="5"/>
  <c r="C17" i="4" l="1"/>
  <c r="E18" i="4"/>
  <c r="I18" i="4" s="1"/>
  <c r="J18" i="4" s="1"/>
  <c r="K18" i="4" s="1"/>
  <c r="Q18" i="4" s="1"/>
  <c r="A19" i="4"/>
  <c r="B20" i="5"/>
  <c r="B19" i="4" l="1"/>
  <c r="O18" i="4"/>
  <c r="E20" i="5"/>
  <c r="I20" i="5" s="1"/>
  <c r="A21" i="5"/>
  <c r="C19" i="5"/>
  <c r="D20" i="5"/>
  <c r="A20" i="4" l="1"/>
  <c r="C18" i="4"/>
  <c r="E19" i="4"/>
  <c r="I19" i="4" s="1"/>
  <c r="J19" i="4" s="1"/>
  <c r="K19" i="4" s="1"/>
  <c r="Q19" i="4" s="1"/>
  <c r="D19" i="4"/>
  <c r="B21" i="5"/>
  <c r="O19" i="4" l="1"/>
  <c r="B20" i="4"/>
  <c r="D20" i="4"/>
  <c r="E21" i="5"/>
  <c r="I21" i="5" s="1"/>
  <c r="A22" i="5"/>
  <c r="C20" i="5"/>
  <c r="D21" i="5"/>
  <c r="C19" i="4" l="1"/>
  <c r="E20" i="4"/>
  <c r="I20" i="4" s="1"/>
  <c r="J20" i="4" s="1"/>
  <c r="K20" i="4" s="1"/>
  <c r="Q20" i="4" s="1"/>
  <c r="A21" i="4"/>
  <c r="B22" i="5"/>
  <c r="O20" i="4" l="1"/>
  <c r="B21" i="4"/>
  <c r="A23" i="5"/>
  <c r="C21" i="5"/>
  <c r="E22" i="5"/>
  <c r="I22" i="5" s="1"/>
  <c r="D22" i="5"/>
  <c r="A22" i="4" l="1"/>
  <c r="C20" i="4"/>
  <c r="E21" i="4"/>
  <c r="I21" i="4" s="1"/>
  <c r="J21" i="4" s="1"/>
  <c r="K21" i="4" s="1"/>
  <c r="Q21" i="4" s="1"/>
  <c r="D21" i="4"/>
  <c r="B23" i="5"/>
  <c r="D23" i="5"/>
  <c r="O21" i="4" l="1"/>
  <c r="B22" i="4"/>
  <c r="D22" i="4" s="1"/>
  <c r="A24" i="5"/>
  <c r="C22" i="5"/>
  <c r="E23" i="5"/>
  <c r="C21" i="4" l="1"/>
  <c r="E22" i="4"/>
  <c r="I22" i="4" s="1"/>
  <c r="J22" i="4" s="1"/>
  <c r="K22" i="4" s="1"/>
  <c r="Q22" i="4" s="1"/>
  <c r="A23" i="4"/>
  <c r="I23" i="5"/>
  <c r="E31" i="5"/>
  <c r="B24" i="5"/>
  <c r="B23" i="4" l="1"/>
  <c r="O22" i="4"/>
  <c r="A25" i="5"/>
  <c r="C24" i="5"/>
  <c r="D24" i="5"/>
  <c r="E23" i="4" l="1"/>
  <c r="C22" i="4"/>
  <c r="A24" i="4"/>
  <c r="D23" i="4"/>
  <c r="B25" i="5"/>
  <c r="B24" i="4" l="1"/>
  <c r="D24" i="4"/>
  <c r="I23" i="4"/>
  <c r="J23" i="4" s="1"/>
  <c r="K23" i="4" s="1"/>
  <c r="E31" i="4"/>
  <c r="G25" i="5"/>
  <c r="A26" i="5"/>
  <c r="C25" i="5"/>
  <c r="D25" i="5"/>
  <c r="Q23" i="4" l="1"/>
  <c r="S4" i="4" s="1"/>
  <c r="K31" i="4"/>
  <c r="O23" i="4"/>
  <c r="C24" i="4"/>
  <c r="A25" i="4"/>
  <c r="M25" i="5"/>
  <c r="B26" i="5"/>
  <c r="B25" i="4" l="1"/>
  <c r="D25" i="4"/>
  <c r="F25" i="4" s="1"/>
  <c r="G26" i="5"/>
  <c r="A27" i="5"/>
  <c r="C26" i="5"/>
  <c r="D26" i="5"/>
  <c r="F26" i="5" s="1"/>
  <c r="M25" i="4" l="1"/>
  <c r="G25" i="4"/>
  <c r="C25" i="4"/>
  <c r="A26" i="4"/>
  <c r="M26" i="5"/>
  <c r="B27" i="5"/>
  <c r="B26" i="4" l="1"/>
  <c r="A28" i="5"/>
  <c r="C27" i="5"/>
  <c r="G27" i="5"/>
  <c r="D27" i="5"/>
  <c r="F27" i="5" s="1"/>
  <c r="G26" i="4" l="1"/>
  <c r="C26" i="4"/>
  <c r="A27" i="4"/>
  <c r="D26" i="4"/>
  <c r="F26" i="4" s="1"/>
  <c r="M27" i="5"/>
  <c r="B28" i="5"/>
  <c r="D28" i="5"/>
  <c r="F28" i="5" s="1"/>
  <c r="M28" i="5" s="1"/>
  <c r="M26" i="4" l="1"/>
  <c r="B27" i="4"/>
  <c r="D27" i="4" s="1"/>
  <c r="F27" i="4" s="1"/>
  <c r="A29" i="5"/>
  <c r="C28" i="5"/>
  <c r="G28" i="5"/>
  <c r="M27" i="4" l="1"/>
  <c r="G27" i="4"/>
  <c r="C27" i="4"/>
  <c r="A28" i="4"/>
  <c r="B29" i="5"/>
  <c r="B28" i="4" l="1"/>
  <c r="G29" i="5"/>
  <c r="A30" i="5"/>
  <c r="C29" i="5"/>
  <c r="D29" i="5"/>
  <c r="F29" i="5" s="1"/>
  <c r="G28" i="4" l="1"/>
  <c r="C28" i="4"/>
  <c r="A29" i="4"/>
  <c r="D28" i="4"/>
  <c r="F28" i="4" s="1"/>
  <c r="B30" i="5"/>
  <c r="M29" i="5"/>
  <c r="M28" i="4" l="1"/>
  <c r="B29" i="4"/>
  <c r="D29" i="4"/>
  <c r="F29" i="4" s="1"/>
  <c r="M29" i="4" s="1"/>
  <c r="G30" i="5"/>
  <c r="G31" i="5" s="1"/>
  <c r="C30" i="5"/>
  <c r="D30" i="5"/>
  <c r="G29" i="4" l="1"/>
  <c r="C29" i="4"/>
  <c r="A30" i="4"/>
  <c r="F30" i="5"/>
  <c r="D31" i="5"/>
  <c r="J5" i="5"/>
  <c r="K5" i="5" s="1"/>
  <c r="J6" i="5"/>
  <c r="K6" i="5" s="1"/>
  <c r="Q6" i="5" s="1"/>
  <c r="J7" i="5"/>
  <c r="K7" i="5" s="1"/>
  <c r="Q7" i="5" s="1"/>
  <c r="J8" i="5"/>
  <c r="K8" i="5" s="1"/>
  <c r="Q8" i="5" s="1"/>
  <c r="J9" i="5"/>
  <c r="K9" i="5" s="1"/>
  <c r="J10" i="5"/>
  <c r="K10" i="5" s="1"/>
  <c r="Q10" i="5" s="1"/>
  <c r="J11" i="5"/>
  <c r="K11" i="5" s="1"/>
  <c r="Q11" i="5" s="1"/>
  <c r="J12" i="5"/>
  <c r="K12" i="5" s="1"/>
  <c r="Q12" i="5" s="1"/>
  <c r="J13" i="5"/>
  <c r="K13" i="5" s="1"/>
  <c r="Q13" i="5" s="1"/>
  <c r="J14" i="5"/>
  <c r="K14" i="5" s="1"/>
  <c r="Q14" i="5" s="1"/>
  <c r="J15" i="5"/>
  <c r="K15" i="5" s="1"/>
  <c r="Q15" i="5" s="1"/>
  <c r="J16" i="5"/>
  <c r="K16" i="5" s="1"/>
  <c r="Q16" i="5" s="1"/>
  <c r="J17" i="5"/>
  <c r="K17" i="5" s="1"/>
  <c r="Q17" i="5" s="1"/>
  <c r="J18" i="5"/>
  <c r="K18" i="5" s="1"/>
  <c r="Q18" i="5" s="1"/>
  <c r="J19" i="5"/>
  <c r="K19" i="5" s="1"/>
  <c r="Q19" i="5" s="1"/>
  <c r="J20" i="5"/>
  <c r="K20" i="5" s="1"/>
  <c r="Q20" i="5" s="1"/>
  <c r="J21" i="5"/>
  <c r="K21" i="5" s="1"/>
  <c r="Q21" i="5" s="1"/>
  <c r="J22" i="5"/>
  <c r="K22" i="5" s="1"/>
  <c r="Q22" i="5" s="1"/>
  <c r="J23" i="5"/>
  <c r="K23" i="5" s="1"/>
  <c r="Q23" i="5" s="1"/>
  <c r="B30" i="4" l="1"/>
  <c r="O8" i="5"/>
  <c r="O7" i="5"/>
  <c r="O5" i="5"/>
  <c r="O6" i="5"/>
  <c r="Q9" i="5"/>
  <c r="O23" i="5"/>
  <c r="O15" i="5"/>
  <c r="O22" i="5"/>
  <c r="O14" i="5"/>
  <c r="O16" i="5"/>
  <c r="O21" i="5"/>
  <c r="O13" i="5"/>
  <c r="O11" i="5"/>
  <c r="O18" i="5"/>
  <c r="O17" i="5"/>
  <c r="O20" i="5"/>
  <c r="O12" i="5"/>
  <c r="O19" i="5"/>
  <c r="O10" i="5"/>
  <c r="O9" i="5"/>
  <c r="K31" i="5"/>
  <c r="Q5" i="5"/>
  <c r="M30" i="5"/>
  <c r="M31" i="5" s="1"/>
  <c r="F31" i="5"/>
  <c r="G30" i="4" l="1"/>
  <c r="G31" i="4" s="1"/>
  <c r="C30" i="4"/>
  <c r="D30" i="4"/>
  <c r="S4" i="5"/>
  <c r="L30" i="5"/>
  <c r="N30" i="5" s="1"/>
  <c r="L26" i="5"/>
  <c r="N26" i="5" s="1"/>
  <c r="L29" i="5"/>
  <c r="N29" i="5" s="1"/>
  <c r="L25" i="5"/>
  <c r="N25" i="5" s="1"/>
  <c r="L28" i="5"/>
  <c r="N28" i="5" s="1"/>
  <c r="L24" i="5"/>
  <c r="N24" i="5" s="1"/>
  <c r="L27" i="5"/>
  <c r="N27" i="5" s="1"/>
  <c r="F30" i="4" l="1"/>
  <c r="D31" i="4"/>
  <c r="T4" i="5"/>
  <c r="U4" i="5" s="1"/>
  <c r="N31" i="5"/>
  <c r="O24" i="5"/>
  <c r="O25" i="5" s="1"/>
  <c r="O26" i="5" s="1"/>
  <c r="O27" i="5" s="1"/>
  <c r="O28" i="5" s="1"/>
  <c r="O29" i="5" s="1"/>
  <c r="O30" i="5" s="1"/>
  <c r="M30" i="4" l="1"/>
  <c r="M31" i="4" s="1"/>
  <c r="F31" i="4"/>
  <c r="L25" i="4" l="1"/>
  <c r="N25" i="4" s="1"/>
  <c r="L24" i="4"/>
  <c r="N24" i="4" s="1"/>
  <c r="L26" i="4"/>
  <c r="N26" i="4" s="1"/>
  <c r="L27" i="4"/>
  <c r="N27" i="4" s="1"/>
  <c r="L30" i="4"/>
  <c r="N30" i="4" s="1"/>
  <c r="L29" i="4"/>
  <c r="N29" i="4" s="1"/>
  <c r="L28" i="4"/>
  <c r="N28" i="4" s="1"/>
  <c r="N31" i="4" l="1"/>
  <c r="T4" i="4"/>
  <c r="U4" i="4" s="1"/>
  <c r="O24" i="4"/>
  <c r="O25" i="4" s="1"/>
  <c r="O26" i="4" s="1"/>
  <c r="O27" i="4" s="1"/>
  <c r="O28" i="4" s="1"/>
  <c r="O29" i="4" s="1"/>
  <c r="O3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Burkhead, Pam</author>
  </authors>
  <commentList>
    <comment ref="B4" authorId="0" shapeId="0" xr:uid="{3CC78A4A-30DE-489A-9C83-061E252AF5CB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Reserves will not be taken as this period may contain summer pay.</t>
        </r>
      </text>
    </comment>
    <comment ref="A5" authorId="0" shapeId="0" xr:uid="{3F7B1C44-C6E0-4600-AF6C-6D3676100959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Reserves deduction begins - first full payroll period of academic year.</t>
        </r>
      </text>
    </comment>
    <comment ref="I5" authorId="0" shapeId="0" xr:uid="{124DD75C-6128-4B1D-9982-51A11291E5C0}">
      <text>
        <r>
          <rPr>
            <b/>
            <sz val="9"/>
            <color indexed="81"/>
            <rFont val="Tahoma"/>
            <family val="2"/>
          </rPr>
          <t>Burkhead, Pam: Net Daily Rate</t>
        </r>
      </text>
    </comment>
    <comment ref="J5" authorId="0" shapeId="0" xr:uid="{271BB3AF-D8C5-4700-B630-D006C02CED4A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Daily Net X Reserve %</t>
        </r>
      </text>
    </comment>
    <comment ref="K5" authorId="0" shapeId="0" xr:uid="{92D1D16E-EAEE-463C-A840-B27E5DB99842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Daily Reserves X Days in Pay Period. Deduction amount.</t>
        </r>
      </text>
    </comment>
    <comment ref="H17" authorId="0" shapeId="0" xr:uid="{B9EA450D-E3A4-44D0-9E1B-DF1494D5A869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prepaid medical begins (6 periods)</t>
        </r>
      </text>
    </comment>
    <comment ref="H19" authorId="0" shapeId="0" xr:uid="{3C91F0BF-30B5-468E-8ED5-5AF69FF4782C}">
      <text>
        <r>
          <rPr>
            <b/>
            <sz val="9"/>
            <color indexed="81"/>
            <rFont val="Tahoma"/>
            <charset val="1"/>
          </rPr>
          <t>Burkhead, Pam:</t>
        </r>
        <r>
          <rPr>
            <sz val="9"/>
            <color indexed="81"/>
            <rFont val="Tahoma"/>
            <charset val="1"/>
          </rPr>
          <t xml:space="preserve">
3rd check no medical related (SEHP) deductions</t>
        </r>
      </text>
    </comment>
    <comment ref="B23" authorId="0" shapeId="0" xr:uid="{A82D25D5-14CA-4127-92FB-31072DD21B9C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Reserve deduction ends - last full payroll period of the academic year.</t>
        </r>
      </text>
    </comment>
    <comment ref="A24" authorId="0" shapeId="0" xr:uid="{E5603AC0-0C4C-44FC-8EFE-BD28D55BD882}">
      <text>
        <r>
          <rPr>
            <b/>
            <sz val="9"/>
            <color indexed="81"/>
            <rFont val="Tahoma"/>
            <family val="2"/>
          </rPr>
          <t xml:space="preserve">Burkhead, Pam:
</t>
        </r>
        <r>
          <rPr>
            <sz val="9"/>
            <color indexed="81"/>
            <rFont val="Tahoma"/>
            <family val="2"/>
          </rPr>
          <t>Academic year ends 5/16/21.
Reserve payments begin on 5/17/2021 first day after the end of the academic year.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Burkhead, Pam</author>
    <author>tc={6ED364A0-6953-4D68-A50F-550AFDBE8A59}</author>
  </authors>
  <commentList>
    <comment ref="B4" authorId="0" shapeId="0" xr:uid="{C47FD568-9F41-4A28-8E3E-80A5B9EC9DD0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Reserves will not be taken as this period may contain summer pay.</t>
        </r>
      </text>
    </comment>
    <comment ref="A5" authorId="0" shapeId="0" xr:uid="{8C151441-221B-4FDB-8D71-A816AD37A224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Reserves deduction begins - first full payroll period of academic year.</t>
        </r>
      </text>
    </comment>
    <comment ref="I5" authorId="0" shapeId="0" xr:uid="{4003CD87-95F9-4617-8802-590E9A3EA54F}">
      <text>
        <r>
          <rPr>
            <b/>
            <sz val="9"/>
            <color indexed="81"/>
            <rFont val="Tahoma"/>
            <family val="2"/>
          </rPr>
          <t>Burkhead, Pam: Net Daily Rate</t>
        </r>
      </text>
    </comment>
    <comment ref="J5" authorId="0" shapeId="0" xr:uid="{F8F13525-9185-4255-BCFE-5239DBA93C03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Daily Net X Reserve %</t>
        </r>
      </text>
    </comment>
    <comment ref="K5" authorId="0" shapeId="0" xr:uid="{04546982-3247-486F-A767-AEC90708D36A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Daily Reserves X Days in Pay Period. Deduction amount.</t>
        </r>
      </text>
    </comment>
    <comment ref="H17" authorId="0" shapeId="0" xr:uid="{C1F66608-8156-4C37-AE25-DCA543C52FB8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prepaid medical begins (6 periods)</t>
        </r>
      </text>
    </comment>
    <comment ref="H19" authorId="1" shapeId="0" xr:uid="{6ED364A0-6953-4D68-A50F-550AFDBE8A59}">
      <text>
        <t>[Threaded comment]
Your version of Excel allows you to read this threaded comment; however, any edits to it will get removed if the file is opened in a newer version of Excel. Learn more: https://go.microsoft.com/fwlink/?linkid=870924
Comment:
    3rd check of the month - no prepaids or regular health plan deductions</t>
      </text>
    </comment>
    <comment ref="B23" authorId="0" shapeId="0" xr:uid="{9B246EA5-DEF9-49EF-801A-7849D3D8281B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Reserve deduction ends - last full payroll period of the academic year.</t>
        </r>
      </text>
    </comment>
    <comment ref="A24" authorId="0" shapeId="0" xr:uid="{A53357C0-022E-4FFC-9E9D-B761566A8000}">
      <text>
        <r>
          <rPr>
            <b/>
            <sz val="9"/>
            <color indexed="81"/>
            <rFont val="Tahoma"/>
            <family val="2"/>
          </rPr>
          <t xml:space="preserve">Burkhead, Pam:
</t>
        </r>
        <r>
          <rPr>
            <sz val="9"/>
            <color indexed="81"/>
            <rFont val="Tahoma"/>
            <family val="2"/>
          </rPr>
          <t>Academic year ends 5/16/21.
Reserve payments begin on 5/17/2021 first day after the end of the academic year.</t>
        </r>
      </text>
    </comment>
  </commentList>
</comments>
</file>

<file path=xl/sharedStrings.xml><?xml version="1.0" encoding="utf-8"?>
<sst xmlns="http://schemas.openxmlformats.org/spreadsheetml/2006/main" count="45" uniqueCount="24">
  <si>
    <t>Begin Date</t>
  </si>
  <si>
    <t>End Date</t>
  </si>
  <si>
    <t>Bank Dist Days</t>
  </si>
  <si>
    <t>Deduct  Days</t>
  </si>
  <si>
    <t>EE Net Pay</t>
  </si>
  <si>
    <t>EE Net Pay Daily Rate</t>
  </si>
  <si>
    <t>Collected Funds</t>
  </si>
  <si>
    <t>Summer Days</t>
  </si>
  <si>
    <t>EE Balance</t>
  </si>
  <si>
    <t>Daily Net %</t>
  </si>
  <si>
    <t>Distr Daily</t>
  </si>
  <si>
    <t>Day Count</t>
  </si>
  <si>
    <t>Pay Day</t>
  </si>
  <si>
    <t>Distrib Days</t>
  </si>
  <si>
    <t>Summer Distrib $</t>
  </si>
  <si>
    <r>
      <t xml:space="preserve">Academic Year Reserves for Summer Distribution </t>
    </r>
    <r>
      <rPr>
        <b/>
        <u/>
        <sz val="10"/>
        <rFont val="Arial"/>
        <family val="2"/>
      </rPr>
      <t>Sample</t>
    </r>
    <r>
      <rPr>
        <b/>
        <sz val="10"/>
        <rFont val="Arial"/>
        <family val="2"/>
      </rPr>
      <t xml:space="preserve"> Worksheet                                          Pilot Year</t>
    </r>
  </si>
  <si>
    <t>Key Estimate Net Pay for Each Pay Period</t>
  </si>
  <si>
    <t>6/14/21 pm</t>
  </si>
  <si>
    <t>New Net Pay</t>
  </si>
  <si>
    <t>Average Pay - Academic Year</t>
  </si>
  <si>
    <t>Average Pay - Summer</t>
  </si>
  <si>
    <t>Avg Paycheck Variability</t>
  </si>
  <si>
    <t>8/18/2022 to 8/17/2023</t>
  </si>
  <si>
    <r>
      <t xml:space="preserve">Academic Year Reserves for Summer Distribution </t>
    </r>
    <r>
      <rPr>
        <b/>
        <u/>
        <sz val="10"/>
        <rFont val="Arial"/>
        <family val="2"/>
      </rPr>
      <t>Sample</t>
    </r>
    <r>
      <rPr>
        <b/>
        <sz val="10"/>
        <rFont val="Arial"/>
        <family val="2"/>
      </rPr>
      <t xml:space="preserve"> Worksheet                                        2nd year of 3 year Pilot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</si>
</sst>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00000%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4" fontId="13" fillId="0" borderId="0" applyFont="0" applyFill="0" applyBorder="0" applyAlignment="0" applyProtection="0"/>
  </cellStyleXfs>
  <cellXfs count="120">
    <xf numFmtId="0" fontId="0" fillId="0" borderId="0" xfId="0"/>
    <xf numFmtId="0" fontId="6" fillId="0" borderId="0" xfId="0" applyFont="1"/>
    <xf numFmtId="165" fontId="0" fillId="0" borderId="0" xfId="0" applyNumberFormat="1"/>
    <xf numFmtId="0" fontId="11" fillId="0" borderId="7" xfId="0" applyFont="1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11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165" fontId="0" fillId="0" borderId="7" xfId="0" applyNumberFormat="1" applyBorder="1" applyProtection="1"/>
    <xf numFmtId="165" fontId="0" fillId="0" borderId="7" xfId="0" applyNumberFormat="1" applyBorder="1" applyAlignment="1" applyProtection="1">
      <alignment wrapText="1"/>
    </xf>
    <xf numFmtId="165" fontId="0" fillId="0" borderId="8" xfId="0" applyNumberFormat="1" applyBorder="1" applyProtection="1"/>
    <xf numFmtId="0" fontId="7" fillId="0" borderId="9" xfId="0" applyFont="1" applyBorder="1" applyAlignment="1" applyProtection="1">
      <alignment wrapText="1"/>
    </xf>
    <xf numFmtId="0" fontId="7" fillId="0" borderId="10" xfId="0" applyFont="1" applyBorder="1" applyAlignment="1" applyProtection="1">
      <alignment wrapText="1"/>
    </xf>
    <xf numFmtId="0" fontId="7" fillId="8" borderId="10" xfId="0" applyFont="1" applyFill="1" applyBorder="1" applyAlignment="1" applyProtection="1">
      <alignment wrapText="1"/>
    </xf>
    <xf numFmtId="0" fontId="7" fillId="0" borderId="10" xfId="0" applyFont="1" applyBorder="1" applyAlignment="1" applyProtection="1">
      <alignment horizontal="center" wrapText="1"/>
    </xf>
    <xf numFmtId="164" fontId="11" fillId="0" borderId="10" xfId="1" applyNumberFormat="1" applyFont="1" applyFill="1" applyBorder="1" applyAlignment="1" applyProtection="1">
      <alignment horizontal="center" wrapText="1"/>
    </xf>
    <xf numFmtId="0" fontId="11" fillId="0" borderId="10" xfId="0" applyFont="1" applyBorder="1" applyAlignment="1" applyProtection="1">
      <alignment wrapText="1"/>
    </xf>
    <xf numFmtId="165" fontId="11" fillId="0" borderId="10" xfId="0" applyNumberFormat="1" applyFont="1" applyBorder="1" applyAlignment="1" applyProtection="1">
      <alignment wrapText="1"/>
    </xf>
    <xf numFmtId="165" fontId="11" fillId="0" borderId="10" xfId="0" applyNumberFormat="1" applyFont="1" applyFill="1" applyBorder="1" applyAlignment="1" applyProtection="1">
      <alignment wrapText="1"/>
    </xf>
    <xf numFmtId="165" fontId="11" fillId="0" borderId="11" xfId="0" applyNumberFormat="1" applyFont="1" applyFill="1" applyBorder="1" applyAlignment="1" applyProtection="1">
      <alignment wrapText="1"/>
    </xf>
    <xf numFmtId="14" fontId="3" fillId="5" borderId="17" xfId="0" applyNumberFormat="1" applyFont="1" applyFill="1" applyBorder="1" applyAlignment="1" applyProtection="1">
      <alignment wrapText="1"/>
    </xf>
    <xf numFmtId="14" fontId="3" fillId="5" borderId="5" xfId="0" applyNumberFormat="1" applyFont="1" applyFill="1" applyBorder="1" applyAlignment="1" applyProtection="1">
      <alignment wrapText="1"/>
    </xf>
    <xf numFmtId="1" fontId="0" fillId="0" borderId="5" xfId="0" applyNumberFormat="1" applyFont="1" applyBorder="1" applyAlignment="1" applyProtection="1">
      <alignment horizontal="center"/>
    </xf>
    <xf numFmtId="1" fontId="0" fillId="0" borderId="5" xfId="0" applyNumberFormat="1" applyFont="1" applyFill="1" applyBorder="1" applyAlignment="1" applyProtection="1">
      <alignment horizontal="center"/>
    </xf>
    <xf numFmtId="1" fontId="0" fillId="4" borderId="5" xfId="0" applyNumberFormat="1" applyFont="1" applyFill="1" applyBorder="1" applyAlignment="1" applyProtection="1">
      <alignment horizontal="center"/>
    </xf>
    <xf numFmtId="7" fontId="0" fillId="0" borderId="5" xfId="0" applyNumberFormat="1" applyBorder="1" applyAlignment="1" applyProtection="1">
      <alignment horizontal="right"/>
    </xf>
    <xf numFmtId="7" fontId="3" fillId="0" borderId="5" xfId="0" applyNumberFormat="1" applyFont="1" applyBorder="1" applyAlignment="1" applyProtection="1">
      <alignment wrapText="1"/>
    </xf>
    <xf numFmtId="7" fontId="13" fillId="0" borderId="5" xfId="1" applyNumberFormat="1" applyFont="1" applyFill="1" applyBorder="1" applyAlignment="1" applyProtection="1">
      <alignment wrapText="1"/>
    </xf>
    <xf numFmtId="165" fontId="0" fillId="0" borderId="5" xfId="0" applyNumberFormat="1" applyBorder="1" applyProtection="1"/>
    <xf numFmtId="165" fontId="0" fillId="0" borderId="5" xfId="0" applyNumberFormat="1" applyBorder="1" applyAlignment="1" applyProtection="1">
      <alignment horizontal="right"/>
    </xf>
    <xf numFmtId="165" fontId="0" fillId="0" borderId="18" xfId="0" applyNumberFormat="1" applyBorder="1" applyAlignment="1" applyProtection="1">
      <alignment horizontal="right"/>
    </xf>
    <xf numFmtId="14" fontId="0" fillId="0" borderId="9" xfId="0" applyNumberFormat="1" applyBorder="1" applyProtection="1"/>
    <xf numFmtId="14" fontId="3" fillId="0" borderId="10" xfId="0" applyNumberFormat="1" applyFont="1" applyBorder="1" applyProtection="1"/>
    <xf numFmtId="1" fontId="0" fillId="0" borderId="10" xfId="0" applyNumberFormat="1" applyBorder="1" applyAlignment="1" applyProtection="1">
      <alignment horizontal="center"/>
    </xf>
    <xf numFmtId="1" fontId="0" fillId="4" borderId="10" xfId="0" applyNumberFormat="1" applyFill="1" applyBorder="1" applyAlignment="1" applyProtection="1">
      <alignment horizontal="center"/>
    </xf>
    <xf numFmtId="7" fontId="3" fillId="0" borderId="10" xfId="0" applyNumberFormat="1" applyFont="1" applyBorder="1" applyAlignment="1" applyProtection="1">
      <alignment wrapText="1"/>
    </xf>
    <xf numFmtId="7" fontId="13" fillId="0" borderId="10" xfId="1" applyNumberFormat="1" applyFont="1" applyFill="1" applyBorder="1" applyAlignment="1" applyProtection="1">
      <alignment wrapText="1"/>
    </xf>
    <xf numFmtId="7" fontId="0" fillId="7" borderId="10" xfId="0" applyNumberFormat="1" applyFill="1" applyBorder="1" applyAlignment="1" applyProtection="1">
      <alignment horizontal="right"/>
    </xf>
    <xf numFmtId="165" fontId="0" fillId="0" borderId="10" xfId="0" applyNumberFormat="1" applyBorder="1" applyProtection="1"/>
    <xf numFmtId="7" fontId="0" fillId="0" borderId="10" xfId="0" applyNumberForma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right"/>
    </xf>
    <xf numFmtId="165" fontId="0" fillId="0" borderId="11" xfId="0" applyNumberFormat="1" applyBorder="1" applyAlignment="1" applyProtection="1">
      <alignment horizontal="right"/>
    </xf>
    <xf numFmtId="14" fontId="0" fillId="0" borderId="12" xfId="0" applyNumberFormat="1" applyBorder="1" applyProtection="1"/>
    <xf numFmtId="14" fontId="3" fillId="0" borderId="1" xfId="0" applyNumberFormat="1" applyFont="1" applyBorder="1" applyProtection="1"/>
    <xf numFmtId="1" fontId="0" fillId="0" borderId="1" xfId="0" applyNumberFormat="1" applyBorder="1" applyAlignment="1" applyProtection="1">
      <alignment horizontal="center"/>
    </xf>
    <xf numFmtId="1" fontId="0" fillId="4" borderId="1" xfId="0" applyNumberFormat="1" applyFill="1" applyBorder="1" applyAlignment="1" applyProtection="1">
      <alignment horizontal="center"/>
    </xf>
    <xf numFmtId="7" fontId="3" fillId="0" borderId="1" xfId="0" applyNumberFormat="1" applyFont="1" applyBorder="1" applyAlignment="1" applyProtection="1">
      <alignment wrapText="1"/>
    </xf>
    <xf numFmtId="7" fontId="13" fillId="0" borderId="1" xfId="1" applyNumberFormat="1" applyFont="1" applyFill="1" applyBorder="1" applyAlignment="1" applyProtection="1">
      <alignment wrapText="1"/>
    </xf>
    <xf numFmtId="7" fontId="0" fillId="7" borderId="1" xfId="0" applyNumberFormat="1" applyFill="1" applyBorder="1" applyAlignment="1" applyProtection="1">
      <alignment horizontal="right"/>
    </xf>
    <xf numFmtId="165" fontId="0" fillId="0" borderId="1" xfId="0" applyNumberFormat="1" applyBorder="1" applyProtection="1"/>
    <xf numFmtId="7" fontId="0" fillId="0" borderId="1" xfId="0" applyNumberForma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0" fillId="0" borderId="13" xfId="0" applyNumberFormat="1" applyBorder="1" applyAlignment="1" applyProtection="1">
      <alignment horizontal="right"/>
    </xf>
    <xf numFmtId="14" fontId="0" fillId="0" borderId="14" xfId="0" applyNumberFormat="1" applyBorder="1" applyProtection="1"/>
    <xf numFmtId="14" fontId="3" fillId="0" borderId="15" xfId="0" applyNumberFormat="1" applyFont="1" applyBorder="1" applyProtection="1"/>
    <xf numFmtId="1" fontId="0" fillId="0" borderId="15" xfId="0" applyNumberFormat="1" applyBorder="1" applyAlignment="1" applyProtection="1">
      <alignment horizontal="center"/>
    </xf>
    <xf numFmtId="1" fontId="0" fillId="4" borderId="15" xfId="0" applyNumberFormat="1" applyFill="1" applyBorder="1" applyAlignment="1" applyProtection="1">
      <alignment horizontal="center"/>
    </xf>
    <xf numFmtId="7" fontId="3" fillId="0" borderId="15" xfId="0" applyNumberFormat="1" applyFont="1" applyBorder="1" applyAlignment="1" applyProtection="1">
      <alignment wrapText="1"/>
    </xf>
    <xf numFmtId="7" fontId="13" fillId="0" borderId="15" xfId="1" applyNumberFormat="1" applyFont="1" applyFill="1" applyBorder="1" applyAlignment="1" applyProtection="1">
      <alignment wrapText="1"/>
    </xf>
    <xf numFmtId="7" fontId="0" fillId="7" borderId="15" xfId="0" applyNumberFormat="1" applyFill="1" applyBorder="1" applyAlignment="1" applyProtection="1">
      <alignment horizontal="right"/>
    </xf>
    <xf numFmtId="165" fontId="0" fillId="0" borderId="15" xfId="0" applyNumberFormat="1" applyBorder="1" applyProtection="1"/>
    <xf numFmtId="7" fontId="0" fillId="0" borderId="15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>
      <alignment horizontal="right"/>
    </xf>
    <xf numFmtId="165" fontId="13" fillId="7" borderId="16" xfId="2" applyNumberFormat="1" applyFont="1" applyFill="1" applyBorder="1" applyAlignment="1" applyProtection="1">
      <alignment horizontal="right"/>
    </xf>
    <xf numFmtId="14" fontId="4" fillId="0" borderId="9" xfId="0" applyNumberFormat="1" applyFont="1" applyBorder="1" applyProtection="1"/>
    <xf numFmtId="1" fontId="0" fillId="4" borderId="10" xfId="0" applyNumberFormat="1" applyFont="1" applyFill="1" applyBorder="1" applyAlignment="1" applyProtection="1">
      <alignment horizontal="center"/>
    </xf>
    <xf numFmtId="1" fontId="0" fillId="0" borderId="10" xfId="0" applyNumberFormat="1" applyFont="1" applyBorder="1" applyAlignment="1" applyProtection="1">
      <alignment horizontal="center"/>
    </xf>
    <xf numFmtId="7" fontId="1" fillId="0" borderId="10" xfId="1" applyNumberFormat="1" applyFill="1" applyBorder="1" applyAlignment="1" applyProtection="1">
      <alignment wrapText="1"/>
    </xf>
    <xf numFmtId="37" fontId="0" fillId="0" borderId="10" xfId="0" applyNumberFormat="1" applyBorder="1" applyAlignment="1" applyProtection="1">
      <alignment horizontal="right"/>
    </xf>
    <xf numFmtId="165" fontId="0" fillId="7" borderId="10" xfId="0" applyNumberFormat="1" applyFill="1" applyBorder="1" applyAlignment="1" applyProtection="1">
      <alignment horizontal="right"/>
    </xf>
    <xf numFmtId="165" fontId="13" fillId="0" borderId="11" xfId="2" applyNumberFormat="1" applyFont="1" applyFill="1" applyBorder="1" applyAlignment="1" applyProtection="1">
      <alignment horizontal="right"/>
    </xf>
    <xf numFmtId="14" fontId="0" fillId="0" borderId="12" xfId="0" applyNumberFormat="1" applyFill="1" applyBorder="1" applyProtection="1"/>
    <xf numFmtId="14" fontId="3" fillId="0" borderId="1" xfId="0" applyNumberFormat="1" applyFont="1" applyFill="1" applyBorder="1" applyProtection="1"/>
    <xf numFmtId="14" fontId="3" fillId="0" borderId="1" xfId="0" applyNumberFormat="1" applyFont="1" applyFill="1" applyBorder="1" applyAlignment="1" applyProtection="1">
      <alignment wrapText="1"/>
    </xf>
    <xf numFmtId="1" fontId="0" fillId="6" borderId="1" xfId="0" applyNumberFormat="1" applyFont="1" applyFill="1" applyBorder="1" applyAlignment="1" applyProtection="1">
      <alignment horizontal="center"/>
    </xf>
    <xf numFmtId="1" fontId="0" fillId="0" borderId="1" xfId="0" applyNumberFormat="1" applyFont="1" applyFill="1" applyBorder="1" applyAlignment="1" applyProtection="1">
      <alignment horizontal="center"/>
    </xf>
    <xf numFmtId="1" fontId="0" fillId="0" borderId="1" xfId="0" applyNumberFormat="1" applyFont="1" applyBorder="1" applyAlignment="1" applyProtection="1">
      <alignment horizontal="center"/>
    </xf>
    <xf numFmtId="37" fontId="0" fillId="0" borderId="1" xfId="0" applyNumberFormat="1" applyBorder="1" applyAlignment="1" applyProtection="1">
      <alignment horizontal="right"/>
    </xf>
    <xf numFmtId="165" fontId="0" fillId="7" borderId="1" xfId="0" applyNumberFormat="1" applyFill="1" applyBorder="1" applyAlignment="1" applyProtection="1">
      <alignment horizontal="right"/>
    </xf>
    <xf numFmtId="165" fontId="13" fillId="0" borderId="13" xfId="2" applyNumberFormat="1" applyFont="1" applyFill="1" applyBorder="1" applyAlignment="1" applyProtection="1">
      <alignment horizontal="right"/>
    </xf>
    <xf numFmtId="14" fontId="0" fillId="0" borderId="14" xfId="0" applyNumberFormat="1" applyFill="1" applyBorder="1" applyProtection="1"/>
    <xf numFmtId="14" fontId="3" fillId="0" borderId="15" xfId="0" applyNumberFormat="1" applyFont="1" applyFill="1" applyBorder="1" applyProtection="1"/>
    <xf numFmtId="14" fontId="3" fillId="0" borderId="15" xfId="0" applyNumberFormat="1" applyFont="1" applyFill="1" applyBorder="1" applyAlignment="1" applyProtection="1">
      <alignment wrapText="1"/>
    </xf>
    <xf numFmtId="1" fontId="0" fillId="6" borderId="15" xfId="0" applyNumberFormat="1" applyFont="1" applyFill="1" applyBorder="1" applyAlignment="1" applyProtection="1">
      <alignment horizontal="center"/>
    </xf>
    <xf numFmtId="1" fontId="0" fillId="0" borderId="15" xfId="0" applyNumberFormat="1" applyFont="1" applyFill="1" applyBorder="1" applyAlignment="1" applyProtection="1">
      <alignment horizontal="center"/>
    </xf>
    <xf numFmtId="1" fontId="0" fillId="0" borderId="15" xfId="0" applyNumberFormat="1" applyFont="1" applyBorder="1" applyAlignment="1" applyProtection="1">
      <alignment horizontal="center"/>
    </xf>
    <xf numFmtId="37" fontId="0" fillId="0" borderId="15" xfId="0" applyNumberFormat="1" applyBorder="1" applyAlignment="1" applyProtection="1">
      <alignment horizontal="right"/>
    </xf>
    <xf numFmtId="165" fontId="0" fillId="7" borderId="15" xfId="0" applyNumberFormat="1" applyFill="1" applyBorder="1" applyAlignment="1" applyProtection="1">
      <alignment horizontal="right"/>
    </xf>
    <xf numFmtId="165" fontId="13" fillId="0" borderId="16" xfId="2" applyNumberFormat="1" applyFont="1" applyFill="1" applyBorder="1" applyAlignment="1" applyProtection="1">
      <alignment horizontal="right"/>
    </xf>
    <xf numFmtId="14" fontId="12" fillId="0" borderId="19" xfId="0" applyNumberFormat="1" applyFont="1" applyFill="1" applyBorder="1" applyProtection="1"/>
    <xf numFmtId="14" fontId="8" fillId="0" borderId="20" xfId="0" applyNumberFormat="1" applyFont="1" applyFill="1" applyBorder="1" applyProtection="1"/>
    <xf numFmtId="1" fontId="4" fillId="0" borderId="20" xfId="0" applyNumberFormat="1" applyFont="1" applyFill="1" applyBorder="1" applyAlignment="1" applyProtection="1">
      <alignment horizontal="center"/>
    </xf>
    <xf numFmtId="1" fontId="13" fillId="0" borderId="20" xfId="1" applyNumberFormat="1" applyFont="1" applyFill="1" applyBorder="1" applyAlignment="1" applyProtection="1">
      <alignment horizontal="center"/>
    </xf>
    <xf numFmtId="7" fontId="4" fillId="0" borderId="20" xfId="0" applyNumberFormat="1" applyFont="1" applyBorder="1" applyAlignment="1" applyProtection="1">
      <alignment horizontal="right"/>
    </xf>
    <xf numFmtId="7" fontId="8" fillId="0" borderId="20" xfId="0" applyNumberFormat="1" applyFont="1" applyBorder="1" applyAlignment="1" applyProtection="1">
      <alignment wrapText="1"/>
    </xf>
    <xf numFmtId="0" fontId="0" fillId="0" borderId="20" xfId="0" applyFill="1" applyBorder="1" applyProtection="1"/>
    <xf numFmtId="37" fontId="4" fillId="0" borderId="20" xfId="0" applyNumberFormat="1" applyFont="1" applyBorder="1" applyAlignment="1" applyProtection="1">
      <alignment horizontal="right"/>
    </xf>
    <xf numFmtId="165" fontId="4" fillId="0" borderId="20" xfId="0" applyNumberFormat="1" applyFont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right"/>
    </xf>
    <xf numFmtId="7" fontId="0" fillId="9" borderId="0" xfId="0" applyNumberFormat="1" applyFill="1"/>
    <xf numFmtId="165" fontId="11" fillId="0" borderId="0" xfId="0" applyNumberFormat="1" applyFont="1" applyFill="1" applyBorder="1" applyAlignment="1" applyProtection="1">
      <alignment wrapText="1"/>
    </xf>
    <xf numFmtId="0" fontId="0" fillId="0" borderId="0" xfId="0" applyFill="1"/>
    <xf numFmtId="7" fontId="0" fillId="0" borderId="0" xfId="0" applyNumberFormat="1" applyFill="1"/>
    <xf numFmtId="165" fontId="0" fillId="0" borderId="0" xfId="0" applyNumberFormat="1" applyFill="1"/>
    <xf numFmtId="165" fontId="11" fillId="0" borderId="2" xfId="0" applyNumberFormat="1" applyFont="1" applyFill="1" applyBorder="1" applyAlignment="1" applyProtection="1">
      <alignment wrapText="1"/>
    </xf>
    <xf numFmtId="165" fontId="11" fillId="0" borderId="3" xfId="0" applyNumberFormat="1" applyFont="1" applyFill="1" applyBorder="1" applyAlignment="1" applyProtection="1">
      <alignment wrapText="1"/>
    </xf>
    <xf numFmtId="165" fontId="11" fillId="0" borderId="4" xfId="0" applyNumberFormat="1" applyFont="1" applyFill="1" applyBorder="1" applyAlignment="1" applyProtection="1">
      <alignment wrapText="1"/>
    </xf>
    <xf numFmtId="44" fontId="0" fillId="0" borderId="22" xfId="3" applyFont="1" applyBorder="1"/>
    <xf numFmtId="165" fontId="0" fillId="0" borderId="23" xfId="0" applyNumberFormat="1" applyBorder="1"/>
    <xf numFmtId="44" fontId="0" fillId="0" borderId="24" xfId="0" applyNumberFormat="1" applyBorder="1"/>
    <xf numFmtId="44" fontId="0" fillId="8" borderId="10" xfId="3" applyFont="1" applyFill="1" applyBorder="1" applyAlignment="1" applyProtection="1">
      <alignment horizontal="center"/>
    </xf>
    <xf numFmtId="44" fontId="0" fillId="8" borderId="1" xfId="3" applyFont="1" applyFill="1" applyBorder="1" applyAlignment="1" applyProtection="1">
      <alignment horizontal="center"/>
    </xf>
    <xf numFmtId="44" fontId="0" fillId="8" borderId="15" xfId="3" applyFont="1" applyFill="1" applyBorder="1" applyAlignment="1" applyProtection="1">
      <alignment horizontal="center"/>
    </xf>
    <xf numFmtId="44" fontId="0" fillId="9" borderId="0" xfId="0" applyNumberFormat="1" applyFill="1"/>
    <xf numFmtId="14" fontId="0" fillId="0" borderId="0" xfId="0" applyNumberFormat="1"/>
    <xf numFmtId="0" fontId="5" fillId="0" borderId="2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</cellXfs>
  <cellStyles count="4">
    <cellStyle name="Currency" xfId="3" builtinId="4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exander, Craig Franklin" id="{31D64D67-CF1F-4B1F-83E5-BF736F90D22C}" userId="S::c800a448@home.ku.edu::51ad6dc7-6ca8-41e0-a5fb-34220bf1cac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9" dT="2022-06-25T14:23:29.35" personId="{31D64D67-CF1F-4B1F-83E5-BF736F90D22C}" id="{6ED364A0-6953-4D68-A50F-550AFDBE8A59}">
    <text>3rd check of the month - no prepaids or regular health plan deductions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BEB89-4D10-4650-930F-B4FDBB8B2D6A}">
  <dimension ref="A1:U32"/>
  <sheetViews>
    <sheetView tabSelected="1" zoomScale="175" zoomScaleNormal="175" workbookViewId="0">
      <selection activeCell="H23" sqref="H23"/>
    </sheetView>
  </sheetViews>
  <sheetFormatPr defaultRowHeight="15" x14ac:dyDescent="0.25"/>
  <cols>
    <col min="1" max="1" width="11.140625" bestFit="1" customWidth="1"/>
    <col min="2" max="3" width="11.140625" style="1" bestFit="1" customWidth="1"/>
    <col min="4" max="4" width="6.28515625" bestFit="1" customWidth="1"/>
    <col min="5" max="5" width="7.28515625" customWidth="1"/>
    <col min="6" max="6" width="5.42578125" bestFit="1" customWidth="1"/>
    <col min="7" max="7" width="6.85546875" customWidth="1"/>
    <col min="8" max="8" width="12.42578125" bestFit="1" customWidth="1"/>
    <col min="9" max="9" width="10.28515625" bestFit="1" customWidth="1"/>
    <col min="10" max="10" width="11.5703125" bestFit="1" customWidth="1"/>
    <col min="11" max="11" width="12" bestFit="1" customWidth="1"/>
    <col min="12" max="12" width="7.85546875" style="2" bestFit="1" customWidth="1"/>
    <col min="13" max="13" width="8.42578125" bestFit="1" customWidth="1"/>
    <col min="14" max="14" width="11.28515625" style="2" bestFit="1" customWidth="1"/>
    <col min="15" max="15" width="10.5703125" style="2" bestFit="1" customWidth="1"/>
    <col min="16" max="16" width="3" customWidth="1"/>
    <col min="17" max="17" width="10.7109375" bestFit="1" customWidth="1"/>
    <col min="18" max="18" width="2.140625" customWidth="1"/>
    <col min="19" max="19" width="14.140625" bestFit="1" customWidth="1"/>
    <col min="20" max="20" width="13.140625" bestFit="1" customWidth="1"/>
    <col min="21" max="21" width="12.85546875" bestFit="1" customWidth="1"/>
  </cols>
  <sheetData>
    <row r="1" spans="1:21" ht="15.75" thickBot="1" x14ac:dyDescent="0.3">
      <c r="A1" s="114" t="s">
        <v>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16"/>
      <c r="N1" s="116"/>
      <c r="O1" s="117"/>
    </row>
    <row r="2" spans="1:21" ht="66.75" customHeight="1" thickBot="1" x14ac:dyDescent="0.3">
      <c r="A2" s="118" t="s">
        <v>22</v>
      </c>
      <c r="B2" s="119"/>
      <c r="C2" s="119"/>
      <c r="D2" s="119"/>
      <c r="E2" s="119"/>
      <c r="F2" s="119"/>
      <c r="G2" s="119"/>
      <c r="H2" s="3" t="s">
        <v>16</v>
      </c>
      <c r="I2" s="4"/>
      <c r="J2" s="5" t="s">
        <v>9</v>
      </c>
      <c r="K2" s="6"/>
      <c r="L2" s="7"/>
      <c r="M2" s="6"/>
      <c r="N2" s="8"/>
      <c r="O2" s="9"/>
    </row>
    <row r="3" spans="1:21" ht="45" x14ac:dyDescent="0.25">
      <c r="A3" s="10" t="s">
        <v>0</v>
      </c>
      <c r="B3" s="11" t="s">
        <v>1</v>
      </c>
      <c r="C3" s="11" t="s">
        <v>12</v>
      </c>
      <c r="D3" s="11" t="s">
        <v>11</v>
      </c>
      <c r="E3" s="11" t="s">
        <v>3</v>
      </c>
      <c r="F3" s="11" t="s">
        <v>2</v>
      </c>
      <c r="G3" s="11" t="s">
        <v>13</v>
      </c>
      <c r="H3" s="12" t="s">
        <v>4</v>
      </c>
      <c r="I3" s="13" t="s">
        <v>5</v>
      </c>
      <c r="J3" s="14">
        <v>0.26929999999999998</v>
      </c>
      <c r="K3" s="15" t="s">
        <v>6</v>
      </c>
      <c r="L3" s="16" t="s">
        <v>10</v>
      </c>
      <c r="M3" s="15" t="s">
        <v>7</v>
      </c>
      <c r="N3" s="17" t="s">
        <v>14</v>
      </c>
      <c r="O3" s="18" t="s">
        <v>8</v>
      </c>
      <c r="Q3" s="99" t="s">
        <v>18</v>
      </c>
      <c r="S3" s="103" t="s">
        <v>19</v>
      </c>
      <c r="T3" s="104" t="s">
        <v>20</v>
      </c>
      <c r="U3" s="105" t="s">
        <v>21</v>
      </c>
    </row>
    <row r="4" spans="1:21" ht="15.75" thickBot="1" x14ac:dyDescent="0.3">
      <c r="A4" s="19">
        <v>44780</v>
      </c>
      <c r="B4" s="20">
        <v>44793</v>
      </c>
      <c r="C4" s="20">
        <f>B4+13</f>
        <v>44806</v>
      </c>
      <c r="D4" s="21">
        <f>DATEDIF(A4,B4,"d")+1</f>
        <v>14</v>
      </c>
      <c r="E4" s="22"/>
      <c r="F4" s="23"/>
      <c r="G4" s="21"/>
      <c r="H4" s="24"/>
      <c r="I4" s="25"/>
      <c r="J4" s="26"/>
      <c r="K4" s="24"/>
      <c r="L4" s="27"/>
      <c r="M4" s="24"/>
      <c r="N4" s="28"/>
      <c r="O4" s="29"/>
      <c r="S4" s="106">
        <f>SUM(Q5:Q23)/COUNT(Q5:Q23)</f>
        <v>1780.6005263157897</v>
      </c>
      <c r="T4" s="107">
        <f>SUM(N24:N30)/COUNT(N24:N30)</f>
        <v>1781.2271428571426</v>
      </c>
      <c r="U4" s="108">
        <f>S4-T4</f>
        <v>-0.62661654135285971</v>
      </c>
    </row>
    <row r="5" spans="1:21" x14ac:dyDescent="0.25">
      <c r="A5" s="30">
        <f>B4+1</f>
        <v>44794</v>
      </c>
      <c r="B5" s="31">
        <f t="shared" ref="B5:B30" si="0">A5+13</f>
        <v>44807</v>
      </c>
      <c r="C5" s="31">
        <f>B6-1</f>
        <v>44820</v>
      </c>
      <c r="D5" s="32">
        <f t="shared" ref="D5:D23" si="1">DATEDIF(A5,B5,"d")+1</f>
        <v>14</v>
      </c>
      <c r="E5" s="32">
        <f t="shared" ref="E5:E23" si="2">B5-A5+1</f>
        <v>14</v>
      </c>
      <c r="F5" s="33"/>
      <c r="G5" s="32"/>
      <c r="H5" s="109">
        <v>2500</v>
      </c>
      <c r="I5" s="34">
        <f>H5/E5</f>
        <v>178.57142857142858</v>
      </c>
      <c r="J5" s="35">
        <f>I5*$J$3</f>
        <v>48.089285714285715</v>
      </c>
      <c r="K5" s="36">
        <f t="shared" ref="K5:K23" si="3">J5*E5</f>
        <v>673.25</v>
      </c>
      <c r="L5" s="37"/>
      <c r="M5" s="38"/>
      <c r="N5" s="39"/>
      <c r="O5" s="40">
        <f>O4+K5-N5</f>
        <v>673.25</v>
      </c>
      <c r="Q5" s="98">
        <f>H5-K5</f>
        <v>1826.75</v>
      </c>
      <c r="R5" s="100"/>
      <c r="S5" s="100"/>
    </row>
    <row r="6" spans="1:21" x14ac:dyDescent="0.25">
      <c r="A6" s="41">
        <f t="shared" ref="A6:A23" si="4">B5+1</f>
        <v>44808</v>
      </c>
      <c r="B6" s="42">
        <f t="shared" si="0"/>
        <v>44821</v>
      </c>
      <c r="C6" s="42">
        <f t="shared" ref="C6:C22" si="5">B7-1</f>
        <v>44834</v>
      </c>
      <c r="D6" s="43">
        <f t="shared" si="1"/>
        <v>14</v>
      </c>
      <c r="E6" s="43">
        <f t="shared" si="2"/>
        <v>14</v>
      </c>
      <c r="F6" s="44"/>
      <c r="G6" s="43"/>
      <c r="H6" s="110">
        <v>2500</v>
      </c>
      <c r="I6" s="45">
        <f t="shared" ref="I6:I23" si="6">H6/E6</f>
        <v>178.57142857142858</v>
      </c>
      <c r="J6" s="46">
        <f t="shared" ref="J6:J23" si="7">I6*$J$3</f>
        <v>48.089285714285715</v>
      </c>
      <c r="K6" s="47">
        <f t="shared" si="3"/>
        <v>673.25</v>
      </c>
      <c r="L6" s="48"/>
      <c r="M6" s="49"/>
      <c r="N6" s="50"/>
      <c r="O6" s="51">
        <f t="shared" ref="O6:O30" si="8">O5+K6-N6</f>
        <v>1346.5</v>
      </c>
      <c r="Q6" s="112">
        <f>H6-K6</f>
        <v>1826.75</v>
      </c>
      <c r="R6" s="100"/>
      <c r="S6" s="100"/>
    </row>
    <row r="7" spans="1:21" x14ac:dyDescent="0.25">
      <c r="A7" s="41">
        <f t="shared" si="4"/>
        <v>44822</v>
      </c>
      <c r="B7" s="42">
        <f t="shared" si="0"/>
        <v>44835</v>
      </c>
      <c r="C7" s="42">
        <f t="shared" si="5"/>
        <v>44848</v>
      </c>
      <c r="D7" s="43">
        <f t="shared" si="1"/>
        <v>14</v>
      </c>
      <c r="E7" s="43">
        <f t="shared" si="2"/>
        <v>14</v>
      </c>
      <c r="F7" s="44"/>
      <c r="G7" s="43"/>
      <c r="H7" s="110">
        <v>2500</v>
      </c>
      <c r="I7" s="45">
        <f t="shared" si="6"/>
        <v>178.57142857142858</v>
      </c>
      <c r="J7" s="46">
        <f t="shared" si="7"/>
        <v>48.089285714285715</v>
      </c>
      <c r="K7" s="47">
        <f t="shared" si="3"/>
        <v>673.25</v>
      </c>
      <c r="L7" s="48"/>
      <c r="M7" s="49"/>
      <c r="N7" s="50"/>
      <c r="O7" s="51">
        <f t="shared" si="8"/>
        <v>2019.75</v>
      </c>
      <c r="Q7" s="98">
        <f t="shared" ref="Q7:Q23" si="9">H7-K7</f>
        <v>1826.75</v>
      </c>
      <c r="R7" s="100"/>
      <c r="S7" s="100"/>
    </row>
    <row r="8" spans="1:21" x14ac:dyDescent="0.25">
      <c r="A8" s="41">
        <f t="shared" si="4"/>
        <v>44836</v>
      </c>
      <c r="B8" s="42">
        <f t="shared" si="0"/>
        <v>44849</v>
      </c>
      <c r="C8" s="42">
        <f t="shared" si="5"/>
        <v>44862</v>
      </c>
      <c r="D8" s="43">
        <f t="shared" si="1"/>
        <v>14</v>
      </c>
      <c r="E8" s="43">
        <f t="shared" si="2"/>
        <v>14</v>
      </c>
      <c r="F8" s="44"/>
      <c r="G8" s="43"/>
      <c r="H8" s="110">
        <v>2500</v>
      </c>
      <c r="I8" s="45">
        <f t="shared" si="6"/>
        <v>178.57142857142858</v>
      </c>
      <c r="J8" s="46">
        <f t="shared" si="7"/>
        <v>48.089285714285715</v>
      </c>
      <c r="K8" s="47">
        <f t="shared" si="3"/>
        <v>673.25</v>
      </c>
      <c r="L8" s="48"/>
      <c r="M8" s="49"/>
      <c r="N8" s="50"/>
      <c r="O8" s="51">
        <f t="shared" si="8"/>
        <v>2693</v>
      </c>
      <c r="Q8" s="98">
        <f t="shared" si="9"/>
        <v>1826.75</v>
      </c>
      <c r="R8" s="100"/>
      <c r="S8" s="100"/>
    </row>
    <row r="9" spans="1:21" x14ac:dyDescent="0.25">
      <c r="A9" s="41">
        <f t="shared" si="4"/>
        <v>44850</v>
      </c>
      <c r="B9" s="42">
        <f t="shared" si="0"/>
        <v>44863</v>
      </c>
      <c r="C9" s="42">
        <f t="shared" si="5"/>
        <v>44876</v>
      </c>
      <c r="D9" s="43">
        <f t="shared" si="1"/>
        <v>14</v>
      </c>
      <c r="E9" s="43">
        <f t="shared" si="2"/>
        <v>14</v>
      </c>
      <c r="F9" s="44"/>
      <c r="G9" s="43"/>
      <c r="H9" s="110">
        <v>2500</v>
      </c>
      <c r="I9" s="45">
        <f t="shared" si="6"/>
        <v>178.57142857142858</v>
      </c>
      <c r="J9" s="46">
        <f t="shared" si="7"/>
        <v>48.089285714285715</v>
      </c>
      <c r="K9" s="47">
        <f t="shared" si="3"/>
        <v>673.25</v>
      </c>
      <c r="L9" s="48"/>
      <c r="M9" s="49"/>
      <c r="N9" s="50"/>
      <c r="O9" s="51">
        <f t="shared" si="8"/>
        <v>3366.25</v>
      </c>
      <c r="Q9" s="98">
        <f t="shared" si="9"/>
        <v>1826.75</v>
      </c>
      <c r="R9" s="100"/>
      <c r="S9" s="100"/>
    </row>
    <row r="10" spans="1:21" x14ac:dyDescent="0.25">
      <c r="A10" s="41">
        <f t="shared" si="4"/>
        <v>44864</v>
      </c>
      <c r="B10" s="42">
        <f t="shared" si="0"/>
        <v>44877</v>
      </c>
      <c r="C10" s="42">
        <v>44889</v>
      </c>
      <c r="D10" s="43">
        <f t="shared" si="1"/>
        <v>14</v>
      </c>
      <c r="E10" s="43">
        <f t="shared" si="2"/>
        <v>14</v>
      </c>
      <c r="F10" s="44"/>
      <c r="G10" s="43"/>
      <c r="H10" s="110">
        <v>2500</v>
      </c>
      <c r="I10" s="45">
        <f t="shared" si="6"/>
        <v>178.57142857142858</v>
      </c>
      <c r="J10" s="46">
        <f t="shared" si="7"/>
        <v>48.089285714285715</v>
      </c>
      <c r="K10" s="47">
        <f t="shared" si="3"/>
        <v>673.25</v>
      </c>
      <c r="L10" s="48"/>
      <c r="M10" s="49"/>
      <c r="N10" s="50"/>
      <c r="O10" s="51">
        <f t="shared" si="8"/>
        <v>4039.5</v>
      </c>
      <c r="Q10" s="98">
        <f t="shared" si="9"/>
        <v>1826.75</v>
      </c>
      <c r="R10" s="100"/>
      <c r="S10" s="100"/>
    </row>
    <row r="11" spans="1:21" x14ac:dyDescent="0.25">
      <c r="A11" s="41">
        <f t="shared" si="4"/>
        <v>44878</v>
      </c>
      <c r="B11" s="42">
        <f t="shared" si="0"/>
        <v>44891</v>
      </c>
      <c r="C11" s="42">
        <f t="shared" si="5"/>
        <v>44904</v>
      </c>
      <c r="D11" s="43">
        <f t="shared" si="1"/>
        <v>14</v>
      </c>
      <c r="E11" s="43">
        <f t="shared" si="2"/>
        <v>14</v>
      </c>
      <c r="F11" s="44"/>
      <c r="G11" s="43"/>
      <c r="H11" s="110">
        <v>2500</v>
      </c>
      <c r="I11" s="45">
        <f t="shared" si="6"/>
        <v>178.57142857142858</v>
      </c>
      <c r="J11" s="46">
        <f t="shared" si="7"/>
        <v>48.089285714285715</v>
      </c>
      <c r="K11" s="47">
        <f t="shared" si="3"/>
        <v>673.25</v>
      </c>
      <c r="L11" s="48"/>
      <c r="M11" s="49"/>
      <c r="N11" s="50"/>
      <c r="O11" s="51">
        <f t="shared" si="8"/>
        <v>4712.75</v>
      </c>
      <c r="Q11" s="98">
        <f t="shared" si="9"/>
        <v>1826.75</v>
      </c>
      <c r="R11" s="100"/>
      <c r="S11" s="100"/>
    </row>
    <row r="12" spans="1:21" x14ac:dyDescent="0.25">
      <c r="A12" s="41">
        <f t="shared" si="4"/>
        <v>44892</v>
      </c>
      <c r="B12" s="42">
        <f t="shared" si="0"/>
        <v>44905</v>
      </c>
      <c r="C12" s="42">
        <v>44918</v>
      </c>
      <c r="D12" s="43">
        <f t="shared" si="1"/>
        <v>14</v>
      </c>
      <c r="E12" s="43">
        <f t="shared" si="2"/>
        <v>14</v>
      </c>
      <c r="F12" s="44"/>
      <c r="G12" s="43"/>
      <c r="H12" s="110">
        <v>2500</v>
      </c>
      <c r="I12" s="45">
        <f t="shared" si="6"/>
        <v>178.57142857142858</v>
      </c>
      <c r="J12" s="46">
        <f t="shared" si="7"/>
        <v>48.089285714285715</v>
      </c>
      <c r="K12" s="47">
        <f t="shared" si="3"/>
        <v>673.25</v>
      </c>
      <c r="L12" s="48"/>
      <c r="M12" s="49"/>
      <c r="N12" s="50"/>
      <c r="O12" s="51">
        <f t="shared" si="8"/>
        <v>5386</v>
      </c>
      <c r="Q12" s="98">
        <f t="shared" si="9"/>
        <v>1826.75</v>
      </c>
      <c r="R12" s="100"/>
      <c r="S12" s="100"/>
    </row>
    <row r="13" spans="1:21" x14ac:dyDescent="0.25">
      <c r="A13" s="41">
        <f t="shared" si="4"/>
        <v>44906</v>
      </c>
      <c r="B13" s="42">
        <f t="shared" si="0"/>
        <v>44919</v>
      </c>
      <c r="C13" s="42">
        <f t="shared" si="5"/>
        <v>44932</v>
      </c>
      <c r="D13" s="43">
        <f t="shared" si="1"/>
        <v>14</v>
      </c>
      <c r="E13" s="43">
        <f t="shared" si="2"/>
        <v>14</v>
      </c>
      <c r="F13" s="44"/>
      <c r="G13" s="43"/>
      <c r="H13" s="110">
        <v>2500</v>
      </c>
      <c r="I13" s="45">
        <f t="shared" si="6"/>
        <v>178.57142857142858</v>
      </c>
      <c r="J13" s="46">
        <f t="shared" si="7"/>
        <v>48.089285714285715</v>
      </c>
      <c r="K13" s="47">
        <f t="shared" si="3"/>
        <v>673.25</v>
      </c>
      <c r="L13" s="48"/>
      <c r="M13" s="49"/>
      <c r="N13" s="50"/>
      <c r="O13" s="51">
        <f t="shared" si="8"/>
        <v>6059.25</v>
      </c>
      <c r="Q13" s="98">
        <f t="shared" si="9"/>
        <v>1826.75</v>
      </c>
      <c r="R13" s="100"/>
      <c r="S13" s="100"/>
    </row>
    <row r="14" spans="1:21" x14ac:dyDescent="0.25">
      <c r="A14" s="41">
        <f t="shared" si="4"/>
        <v>44920</v>
      </c>
      <c r="B14" s="42">
        <f t="shared" si="0"/>
        <v>44933</v>
      </c>
      <c r="C14" s="42">
        <f t="shared" si="5"/>
        <v>44946</v>
      </c>
      <c r="D14" s="43">
        <f t="shared" si="1"/>
        <v>14</v>
      </c>
      <c r="E14" s="43">
        <f t="shared" si="2"/>
        <v>14</v>
      </c>
      <c r="F14" s="44"/>
      <c r="G14" s="43"/>
      <c r="H14" s="110">
        <v>2500</v>
      </c>
      <c r="I14" s="45">
        <f t="shared" si="6"/>
        <v>178.57142857142858</v>
      </c>
      <c r="J14" s="46">
        <f t="shared" si="7"/>
        <v>48.089285714285715</v>
      </c>
      <c r="K14" s="47">
        <f t="shared" si="3"/>
        <v>673.25</v>
      </c>
      <c r="L14" s="48"/>
      <c r="M14" s="49"/>
      <c r="N14" s="50"/>
      <c r="O14" s="51">
        <f t="shared" si="8"/>
        <v>6732.5</v>
      </c>
      <c r="Q14" s="98">
        <f t="shared" si="9"/>
        <v>1826.75</v>
      </c>
      <c r="R14" s="100"/>
      <c r="S14" s="100"/>
    </row>
    <row r="15" spans="1:21" x14ac:dyDescent="0.25">
      <c r="A15" s="41">
        <f t="shared" si="4"/>
        <v>44934</v>
      </c>
      <c r="B15" s="42">
        <f t="shared" si="0"/>
        <v>44947</v>
      </c>
      <c r="C15" s="42">
        <f t="shared" si="5"/>
        <v>44960</v>
      </c>
      <c r="D15" s="43">
        <f t="shared" si="1"/>
        <v>14</v>
      </c>
      <c r="E15" s="43">
        <f t="shared" si="2"/>
        <v>14</v>
      </c>
      <c r="F15" s="44"/>
      <c r="G15" s="43"/>
      <c r="H15" s="110">
        <v>2500</v>
      </c>
      <c r="I15" s="45">
        <f t="shared" si="6"/>
        <v>178.57142857142858</v>
      </c>
      <c r="J15" s="46">
        <f t="shared" si="7"/>
        <v>48.089285714285715</v>
      </c>
      <c r="K15" s="47">
        <f t="shared" si="3"/>
        <v>673.25</v>
      </c>
      <c r="L15" s="48"/>
      <c r="M15" s="49"/>
      <c r="N15" s="50"/>
      <c r="O15" s="51">
        <f t="shared" si="8"/>
        <v>7405.75</v>
      </c>
      <c r="Q15" s="98">
        <f t="shared" si="9"/>
        <v>1826.75</v>
      </c>
      <c r="R15" s="100"/>
      <c r="S15" s="100"/>
    </row>
    <row r="16" spans="1:21" x14ac:dyDescent="0.25">
      <c r="A16" s="41">
        <f t="shared" si="4"/>
        <v>44948</v>
      </c>
      <c r="B16" s="42">
        <f t="shared" si="0"/>
        <v>44961</v>
      </c>
      <c r="C16" s="42">
        <f t="shared" si="5"/>
        <v>44974</v>
      </c>
      <c r="D16" s="43">
        <f t="shared" si="1"/>
        <v>14</v>
      </c>
      <c r="E16" s="43">
        <f t="shared" si="2"/>
        <v>14</v>
      </c>
      <c r="F16" s="44"/>
      <c r="G16" s="43"/>
      <c r="H16" s="110">
        <v>2500</v>
      </c>
      <c r="I16" s="45">
        <f t="shared" si="6"/>
        <v>178.57142857142858</v>
      </c>
      <c r="J16" s="46">
        <f t="shared" si="7"/>
        <v>48.089285714285715</v>
      </c>
      <c r="K16" s="47">
        <f>J16*E16</f>
        <v>673.25</v>
      </c>
      <c r="L16" s="48"/>
      <c r="M16" s="49"/>
      <c r="N16" s="50"/>
      <c r="O16" s="51">
        <f t="shared" si="8"/>
        <v>8079</v>
      </c>
      <c r="Q16" s="98">
        <f t="shared" si="9"/>
        <v>1826.75</v>
      </c>
      <c r="R16" s="100"/>
      <c r="S16" s="100"/>
    </row>
    <row r="17" spans="1:19" x14ac:dyDescent="0.25">
      <c r="A17" s="41">
        <f t="shared" si="4"/>
        <v>44962</v>
      </c>
      <c r="B17" s="42">
        <f t="shared" si="0"/>
        <v>44975</v>
      </c>
      <c r="C17" s="42">
        <f t="shared" si="5"/>
        <v>44988</v>
      </c>
      <c r="D17" s="43">
        <f t="shared" si="1"/>
        <v>14</v>
      </c>
      <c r="E17" s="43">
        <f t="shared" si="2"/>
        <v>14</v>
      </c>
      <c r="F17" s="44"/>
      <c r="G17" s="43"/>
      <c r="H17" s="110">
        <v>2300</v>
      </c>
      <c r="I17" s="45">
        <f t="shared" si="6"/>
        <v>164.28571428571428</v>
      </c>
      <c r="J17" s="46">
        <f>I17*$J$3</f>
        <v>44.242142857142852</v>
      </c>
      <c r="K17" s="47">
        <f t="shared" si="3"/>
        <v>619.38999999999987</v>
      </c>
      <c r="L17" s="48"/>
      <c r="M17" s="49"/>
      <c r="N17" s="50"/>
      <c r="O17" s="51">
        <f t="shared" si="8"/>
        <v>8698.39</v>
      </c>
      <c r="Q17" s="98">
        <f t="shared" si="9"/>
        <v>1680.6100000000001</v>
      </c>
      <c r="R17" s="100"/>
      <c r="S17" s="100"/>
    </row>
    <row r="18" spans="1:19" x14ac:dyDescent="0.25">
      <c r="A18" s="41">
        <f t="shared" si="4"/>
        <v>44976</v>
      </c>
      <c r="B18" s="42">
        <f t="shared" si="0"/>
        <v>44989</v>
      </c>
      <c r="C18" s="42">
        <f t="shared" si="5"/>
        <v>45002</v>
      </c>
      <c r="D18" s="43">
        <f t="shared" si="1"/>
        <v>14</v>
      </c>
      <c r="E18" s="43">
        <f t="shared" si="2"/>
        <v>14</v>
      </c>
      <c r="F18" s="44"/>
      <c r="G18" s="43"/>
      <c r="H18" s="110">
        <v>2300</v>
      </c>
      <c r="I18" s="45">
        <f t="shared" si="6"/>
        <v>164.28571428571428</v>
      </c>
      <c r="J18" s="46">
        <f t="shared" si="7"/>
        <v>44.242142857142852</v>
      </c>
      <c r="K18" s="47">
        <f t="shared" si="3"/>
        <v>619.38999999999987</v>
      </c>
      <c r="L18" s="48"/>
      <c r="M18" s="49"/>
      <c r="N18" s="50"/>
      <c r="O18" s="51">
        <f t="shared" si="8"/>
        <v>9317.7799999999988</v>
      </c>
      <c r="Q18" s="98">
        <f t="shared" si="9"/>
        <v>1680.6100000000001</v>
      </c>
      <c r="R18" s="100"/>
      <c r="S18" s="100"/>
    </row>
    <row r="19" spans="1:19" x14ac:dyDescent="0.25">
      <c r="A19" s="41">
        <f t="shared" si="4"/>
        <v>44990</v>
      </c>
      <c r="B19" s="42">
        <f t="shared" si="0"/>
        <v>45003</v>
      </c>
      <c r="C19" s="42">
        <f t="shared" si="5"/>
        <v>45016</v>
      </c>
      <c r="D19" s="43">
        <f t="shared" si="1"/>
        <v>14</v>
      </c>
      <c r="E19" s="43">
        <f t="shared" si="2"/>
        <v>14</v>
      </c>
      <c r="F19" s="44"/>
      <c r="G19" s="43"/>
      <c r="H19" s="110">
        <v>2500</v>
      </c>
      <c r="I19" s="45">
        <f t="shared" si="6"/>
        <v>178.57142857142858</v>
      </c>
      <c r="J19" s="46">
        <f t="shared" si="7"/>
        <v>48.089285714285715</v>
      </c>
      <c r="K19" s="47">
        <f t="shared" si="3"/>
        <v>673.25</v>
      </c>
      <c r="L19" s="48"/>
      <c r="M19" s="49"/>
      <c r="N19" s="50"/>
      <c r="O19" s="51">
        <f t="shared" si="8"/>
        <v>9991.0299999999988</v>
      </c>
      <c r="Q19" s="98">
        <f t="shared" si="9"/>
        <v>1826.75</v>
      </c>
      <c r="R19" s="100"/>
      <c r="S19" s="100"/>
    </row>
    <row r="20" spans="1:19" x14ac:dyDescent="0.25">
      <c r="A20" s="41">
        <f t="shared" si="4"/>
        <v>45004</v>
      </c>
      <c r="B20" s="42">
        <f t="shared" si="0"/>
        <v>45017</v>
      </c>
      <c r="C20" s="42">
        <f t="shared" si="5"/>
        <v>45030</v>
      </c>
      <c r="D20" s="43">
        <f t="shared" si="1"/>
        <v>14</v>
      </c>
      <c r="E20" s="43">
        <f t="shared" si="2"/>
        <v>14</v>
      </c>
      <c r="F20" s="44"/>
      <c r="G20" s="43"/>
      <c r="H20" s="110">
        <v>2300</v>
      </c>
      <c r="I20" s="45">
        <f t="shared" si="6"/>
        <v>164.28571428571428</v>
      </c>
      <c r="J20" s="46">
        <f t="shared" si="7"/>
        <v>44.242142857142852</v>
      </c>
      <c r="K20" s="47">
        <f t="shared" si="3"/>
        <v>619.38999999999987</v>
      </c>
      <c r="L20" s="48"/>
      <c r="M20" s="49"/>
      <c r="N20" s="50"/>
      <c r="O20" s="51">
        <f t="shared" si="8"/>
        <v>10610.419999999998</v>
      </c>
      <c r="Q20" s="98">
        <f t="shared" si="9"/>
        <v>1680.6100000000001</v>
      </c>
      <c r="R20" s="100"/>
      <c r="S20" s="100"/>
    </row>
    <row r="21" spans="1:19" x14ac:dyDescent="0.25">
      <c r="A21" s="41">
        <f t="shared" si="4"/>
        <v>45018</v>
      </c>
      <c r="B21" s="42">
        <f t="shared" si="0"/>
        <v>45031</v>
      </c>
      <c r="C21" s="42">
        <f t="shared" si="5"/>
        <v>45044</v>
      </c>
      <c r="D21" s="43">
        <f t="shared" si="1"/>
        <v>14</v>
      </c>
      <c r="E21" s="43">
        <f t="shared" si="2"/>
        <v>14</v>
      </c>
      <c r="F21" s="44"/>
      <c r="G21" s="43"/>
      <c r="H21" s="110">
        <v>2300</v>
      </c>
      <c r="I21" s="45">
        <f t="shared" si="6"/>
        <v>164.28571428571428</v>
      </c>
      <c r="J21" s="46">
        <f t="shared" si="7"/>
        <v>44.242142857142852</v>
      </c>
      <c r="K21" s="47">
        <f t="shared" si="3"/>
        <v>619.38999999999987</v>
      </c>
      <c r="L21" s="48"/>
      <c r="M21" s="49"/>
      <c r="N21" s="50"/>
      <c r="O21" s="51">
        <f t="shared" si="8"/>
        <v>11229.809999999998</v>
      </c>
      <c r="Q21" s="98">
        <f t="shared" si="9"/>
        <v>1680.6100000000001</v>
      </c>
      <c r="R21" s="100"/>
      <c r="S21" s="100"/>
    </row>
    <row r="22" spans="1:19" x14ac:dyDescent="0.25">
      <c r="A22" s="41">
        <f t="shared" si="4"/>
        <v>45032</v>
      </c>
      <c r="B22" s="42">
        <f t="shared" si="0"/>
        <v>45045</v>
      </c>
      <c r="C22" s="42">
        <f t="shared" si="5"/>
        <v>45058</v>
      </c>
      <c r="D22" s="43">
        <f t="shared" si="1"/>
        <v>14</v>
      </c>
      <c r="E22" s="43">
        <f t="shared" si="2"/>
        <v>14</v>
      </c>
      <c r="F22" s="44"/>
      <c r="G22" s="43"/>
      <c r="H22" s="110">
        <v>2300</v>
      </c>
      <c r="I22" s="45">
        <f t="shared" si="6"/>
        <v>164.28571428571428</v>
      </c>
      <c r="J22" s="46">
        <f t="shared" si="7"/>
        <v>44.242142857142852</v>
      </c>
      <c r="K22" s="47">
        <f t="shared" si="3"/>
        <v>619.38999999999987</v>
      </c>
      <c r="L22" s="48"/>
      <c r="M22" s="49"/>
      <c r="N22" s="50"/>
      <c r="O22" s="51">
        <f t="shared" si="8"/>
        <v>11849.199999999997</v>
      </c>
      <c r="Q22" s="98">
        <f t="shared" si="9"/>
        <v>1680.6100000000001</v>
      </c>
      <c r="R22" s="101"/>
      <c r="S22" s="101"/>
    </row>
    <row r="23" spans="1:19" ht="15.75" thickBot="1" x14ac:dyDescent="0.3">
      <c r="A23" s="52">
        <f t="shared" si="4"/>
        <v>45046</v>
      </c>
      <c r="B23" s="53">
        <f t="shared" si="0"/>
        <v>45059</v>
      </c>
      <c r="C23" s="53">
        <v>45072</v>
      </c>
      <c r="D23" s="54">
        <f t="shared" si="1"/>
        <v>14</v>
      </c>
      <c r="E23" s="54">
        <f t="shared" si="2"/>
        <v>14</v>
      </c>
      <c r="F23" s="55"/>
      <c r="G23" s="54"/>
      <c r="H23" s="111">
        <v>2300</v>
      </c>
      <c r="I23" s="56">
        <f t="shared" si="6"/>
        <v>164.28571428571428</v>
      </c>
      <c r="J23" s="57">
        <f t="shared" si="7"/>
        <v>44.242142857142852</v>
      </c>
      <c r="K23" s="58">
        <f t="shared" si="3"/>
        <v>619.38999999999987</v>
      </c>
      <c r="L23" s="59"/>
      <c r="M23" s="60"/>
      <c r="N23" s="61"/>
      <c r="O23" s="62">
        <f t="shared" si="8"/>
        <v>12468.589999999997</v>
      </c>
      <c r="Q23" s="98">
        <f t="shared" si="9"/>
        <v>1680.6100000000001</v>
      </c>
      <c r="R23" s="100"/>
      <c r="S23" s="100"/>
    </row>
    <row r="24" spans="1:19" x14ac:dyDescent="0.25">
      <c r="A24" s="63">
        <f>B23+1</f>
        <v>45060</v>
      </c>
      <c r="B24" s="31">
        <f t="shared" si="0"/>
        <v>45073</v>
      </c>
      <c r="C24" s="31">
        <f t="shared" ref="C24:C30" si="10">B24+13</f>
        <v>45086</v>
      </c>
      <c r="D24" s="32">
        <f t="shared" ref="D24:D30" si="11">DATEDIF(A24,B24,"d")+1</f>
        <v>14</v>
      </c>
      <c r="E24" s="32"/>
      <c r="F24" s="64"/>
      <c r="G24" s="65">
        <v>11</v>
      </c>
      <c r="H24" s="38"/>
      <c r="I24" s="34"/>
      <c r="J24" s="66"/>
      <c r="K24" s="38"/>
      <c r="L24" s="37">
        <f>$O$23/$M$31</f>
        <v>131.24831578947365</v>
      </c>
      <c r="M24" s="67">
        <f>G24</f>
        <v>11</v>
      </c>
      <c r="N24" s="68">
        <f>L24*M24</f>
        <v>1443.7314736842102</v>
      </c>
      <c r="O24" s="69">
        <f t="shared" si="8"/>
        <v>11024.858526315786</v>
      </c>
    </row>
    <row r="25" spans="1:19" x14ac:dyDescent="0.25">
      <c r="A25" s="70">
        <f>B24+1</f>
        <v>45074</v>
      </c>
      <c r="B25" s="71">
        <f t="shared" si="0"/>
        <v>45087</v>
      </c>
      <c r="C25" s="72">
        <f t="shared" si="10"/>
        <v>45100</v>
      </c>
      <c r="D25" s="73">
        <f t="shared" si="11"/>
        <v>14</v>
      </c>
      <c r="E25" s="74"/>
      <c r="F25" s="75">
        <f t="shared" ref="F25:F30" si="12">D25</f>
        <v>14</v>
      </c>
      <c r="G25" s="43">
        <f>B25-A25+1</f>
        <v>14</v>
      </c>
      <c r="H25" s="49"/>
      <c r="I25" s="49"/>
      <c r="J25" s="45"/>
      <c r="K25" s="49"/>
      <c r="L25" s="48">
        <f t="shared" ref="L25:L30" si="13">$O$23/$M$31</f>
        <v>131.24831578947365</v>
      </c>
      <c r="M25" s="76">
        <f t="shared" ref="M25:M30" si="14">F25</f>
        <v>14</v>
      </c>
      <c r="N25" s="77">
        <f t="shared" ref="N25:N30" si="15">L25*M25</f>
        <v>1837.4764210526312</v>
      </c>
      <c r="O25" s="78">
        <f t="shared" si="8"/>
        <v>9187.3821052631538</v>
      </c>
    </row>
    <row r="26" spans="1:19" x14ac:dyDescent="0.25">
      <c r="A26" s="70">
        <f t="shared" ref="A26:A30" si="16">B25+1</f>
        <v>45088</v>
      </c>
      <c r="B26" s="71">
        <f t="shared" si="0"/>
        <v>45101</v>
      </c>
      <c r="C26" s="72">
        <f t="shared" si="10"/>
        <v>45114</v>
      </c>
      <c r="D26" s="73">
        <f t="shared" si="11"/>
        <v>14</v>
      </c>
      <c r="E26" s="74"/>
      <c r="F26" s="75">
        <f t="shared" si="12"/>
        <v>14</v>
      </c>
      <c r="G26" s="43">
        <f t="shared" ref="G26:G30" si="17">B26-A26+1</f>
        <v>14</v>
      </c>
      <c r="H26" s="49"/>
      <c r="I26" s="49"/>
      <c r="J26" s="45"/>
      <c r="K26" s="49"/>
      <c r="L26" s="48">
        <f t="shared" si="13"/>
        <v>131.24831578947365</v>
      </c>
      <c r="M26" s="76">
        <f t="shared" si="14"/>
        <v>14</v>
      </c>
      <c r="N26" s="77">
        <f t="shared" si="15"/>
        <v>1837.4764210526312</v>
      </c>
      <c r="O26" s="78">
        <f t="shared" si="8"/>
        <v>7349.9056842105228</v>
      </c>
    </row>
    <row r="27" spans="1:19" x14ac:dyDescent="0.25">
      <c r="A27" s="70">
        <f t="shared" si="16"/>
        <v>45102</v>
      </c>
      <c r="B27" s="71">
        <f t="shared" si="0"/>
        <v>45115</v>
      </c>
      <c r="C27" s="72">
        <f t="shared" si="10"/>
        <v>45128</v>
      </c>
      <c r="D27" s="73">
        <f t="shared" si="11"/>
        <v>14</v>
      </c>
      <c r="E27" s="74"/>
      <c r="F27" s="75">
        <f t="shared" si="12"/>
        <v>14</v>
      </c>
      <c r="G27" s="43">
        <f t="shared" si="17"/>
        <v>14</v>
      </c>
      <c r="H27" s="49"/>
      <c r="I27" s="49"/>
      <c r="J27" s="45"/>
      <c r="K27" s="49"/>
      <c r="L27" s="48">
        <f t="shared" si="13"/>
        <v>131.24831578947365</v>
      </c>
      <c r="M27" s="76">
        <f t="shared" si="14"/>
        <v>14</v>
      </c>
      <c r="N27" s="77">
        <f t="shared" si="15"/>
        <v>1837.4764210526312</v>
      </c>
      <c r="O27" s="78">
        <f t="shared" si="8"/>
        <v>5512.4292631578919</v>
      </c>
    </row>
    <row r="28" spans="1:19" x14ac:dyDescent="0.25">
      <c r="A28" s="70">
        <f t="shared" si="16"/>
        <v>45116</v>
      </c>
      <c r="B28" s="71">
        <f t="shared" si="0"/>
        <v>45129</v>
      </c>
      <c r="C28" s="72">
        <f t="shared" si="10"/>
        <v>45142</v>
      </c>
      <c r="D28" s="73">
        <f t="shared" si="11"/>
        <v>14</v>
      </c>
      <c r="E28" s="74"/>
      <c r="F28" s="75">
        <f t="shared" si="12"/>
        <v>14</v>
      </c>
      <c r="G28" s="43">
        <f t="shared" si="17"/>
        <v>14</v>
      </c>
      <c r="H28" s="49"/>
      <c r="I28" s="49"/>
      <c r="J28" s="45"/>
      <c r="K28" s="49"/>
      <c r="L28" s="48">
        <f t="shared" si="13"/>
        <v>131.24831578947365</v>
      </c>
      <c r="M28" s="76">
        <f t="shared" si="14"/>
        <v>14</v>
      </c>
      <c r="N28" s="77">
        <f t="shared" si="15"/>
        <v>1837.4764210526312</v>
      </c>
      <c r="O28" s="78">
        <f t="shared" si="8"/>
        <v>3674.952842105261</v>
      </c>
    </row>
    <row r="29" spans="1:19" x14ac:dyDescent="0.25">
      <c r="A29" s="70">
        <f t="shared" si="16"/>
        <v>45130</v>
      </c>
      <c r="B29" s="71">
        <f t="shared" si="0"/>
        <v>45143</v>
      </c>
      <c r="C29" s="72">
        <f t="shared" si="10"/>
        <v>45156</v>
      </c>
      <c r="D29" s="73">
        <f t="shared" si="11"/>
        <v>14</v>
      </c>
      <c r="E29" s="74"/>
      <c r="F29" s="75">
        <f t="shared" si="12"/>
        <v>14</v>
      </c>
      <c r="G29" s="43">
        <f t="shared" si="17"/>
        <v>14</v>
      </c>
      <c r="H29" s="49"/>
      <c r="I29" s="49"/>
      <c r="J29" s="45"/>
      <c r="K29" s="49"/>
      <c r="L29" s="48">
        <f t="shared" si="13"/>
        <v>131.24831578947365</v>
      </c>
      <c r="M29" s="76">
        <f t="shared" si="14"/>
        <v>14</v>
      </c>
      <c r="N29" s="77">
        <f t="shared" si="15"/>
        <v>1837.4764210526312</v>
      </c>
      <c r="O29" s="78">
        <f t="shared" si="8"/>
        <v>1837.4764210526298</v>
      </c>
    </row>
    <row r="30" spans="1:19" ht="15.75" thickBot="1" x14ac:dyDescent="0.3">
      <c r="A30" s="79">
        <f t="shared" si="16"/>
        <v>45144</v>
      </c>
      <c r="B30" s="80">
        <f t="shared" si="0"/>
        <v>45157</v>
      </c>
      <c r="C30" s="81">
        <f t="shared" si="10"/>
        <v>45170</v>
      </c>
      <c r="D30" s="82">
        <f t="shared" si="11"/>
        <v>14</v>
      </c>
      <c r="E30" s="83"/>
      <c r="F30" s="84">
        <f t="shared" si="12"/>
        <v>14</v>
      </c>
      <c r="G30" s="54">
        <f t="shared" si="17"/>
        <v>14</v>
      </c>
      <c r="H30" s="60"/>
      <c r="I30" s="60"/>
      <c r="J30" s="56"/>
      <c r="K30" s="60"/>
      <c r="L30" s="59">
        <f t="shared" si="13"/>
        <v>131.24831578947365</v>
      </c>
      <c r="M30" s="85">
        <f t="shared" si="14"/>
        <v>14</v>
      </c>
      <c r="N30" s="86">
        <f t="shared" si="15"/>
        <v>1837.4764210526312</v>
      </c>
      <c r="O30" s="87">
        <f t="shared" si="8"/>
        <v>0</v>
      </c>
      <c r="R30" s="102"/>
    </row>
    <row r="31" spans="1:19" ht="15.75" thickBot="1" x14ac:dyDescent="0.3">
      <c r="A31" s="88"/>
      <c r="B31" s="89"/>
      <c r="C31" s="89"/>
      <c r="D31" s="90">
        <f>SUM(D4:D30)</f>
        <v>378</v>
      </c>
      <c r="E31" s="91">
        <f>SUM(E4:E30)</f>
        <v>266</v>
      </c>
      <c r="F31" s="90">
        <f>SUM(F25:F30)</f>
        <v>84</v>
      </c>
      <c r="G31" s="91">
        <f>SUM(G24:G30)</f>
        <v>95</v>
      </c>
      <c r="H31" s="92"/>
      <c r="I31" s="92"/>
      <c r="J31" s="93"/>
      <c r="K31" s="92">
        <f>SUM(K4:K30)</f>
        <v>12468.589999999997</v>
      </c>
      <c r="L31" s="94"/>
      <c r="M31" s="95">
        <f>SUM(M24:M30)</f>
        <v>95</v>
      </c>
      <c r="N31" s="96">
        <f>SUM(N24:N30)</f>
        <v>12468.589999999998</v>
      </c>
      <c r="O31" s="97"/>
    </row>
    <row r="32" spans="1:19" x14ac:dyDescent="0.25">
      <c r="A32" s="113">
        <v>44760</v>
      </c>
    </row>
  </sheetData>
  <sheetProtection algorithmName="SHA-512" hashValue="9l3lO6ryMu8Bb6e3/Lw4OmScoYW4dgjR+L6ajLDcHxWzRE8M8rwMSiOq4OceDTmWM4Ya7HlJK1YpbKoEG/CKSw==" saltValue="+4ZorUUCmPUMo9od3EA6aA==" spinCount="100000" sheet="1" objects="1" scenarios="1" selectLockedCells="1"/>
  <mergeCells count="2">
    <mergeCell ref="A1:O1"/>
    <mergeCell ref="A2:G2"/>
  </mergeCells>
  <pageMargins left="0.1" right="0.1" top="0.25" bottom="0.25" header="0.05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4FB35-050B-456F-93A7-DB99D25C3BEF}">
  <dimension ref="A1:U33"/>
  <sheetViews>
    <sheetView zoomScaleNormal="100" workbookViewId="0">
      <selection activeCell="J3" sqref="J3"/>
    </sheetView>
  </sheetViews>
  <sheetFormatPr defaultRowHeight="15" x14ac:dyDescent="0.25"/>
  <cols>
    <col min="1" max="1" width="10.7109375" bestFit="1" customWidth="1"/>
    <col min="2" max="2" width="10.7109375" style="1" bestFit="1" customWidth="1"/>
    <col min="3" max="3" width="10.7109375" style="1" customWidth="1"/>
    <col min="4" max="4" width="6.85546875" hidden="1" customWidth="1"/>
    <col min="5" max="5" width="7.28515625" customWidth="1"/>
    <col min="6" max="6" width="5.28515625" bestFit="1" customWidth="1"/>
    <col min="7" max="7" width="6.85546875" customWidth="1"/>
    <col min="8" max="8" width="13.85546875" customWidth="1"/>
    <col min="9" max="9" width="10.28515625" bestFit="1" customWidth="1"/>
    <col min="10" max="10" width="11.140625" bestFit="1" customWidth="1"/>
    <col min="11" max="11" width="11.42578125" customWidth="1"/>
    <col min="12" max="12" width="9.42578125" style="2" customWidth="1"/>
    <col min="13" max="13" width="8.42578125" bestFit="1" customWidth="1"/>
    <col min="14" max="14" width="11.7109375" style="2" customWidth="1"/>
    <col min="15" max="15" width="10.7109375" style="2" customWidth="1"/>
    <col min="16" max="16" width="3" customWidth="1"/>
    <col min="17" max="17" width="12.140625" customWidth="1"/>
    <col min="18" max="18" width="2.140625" customWidth="1"/>
    <col min="19" max="19" width="16" customWidth="1"/>
    <col min="20" max="20" width="15.42578125" customWidth="1"/>
    <col min="21" max="21" width="13.42578125" customWidth="1"/>
  </cols>
  <sheetData>
    <row r="1" spans="1:21" ht="15.75" thickBot="1" x14ac:dyDescent="0.3">
      <c r="A1" s="114" t="s">
        <v>15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16"/>
      <c r="N1" s="116"/>
      <c r="O1" s="117"/>
    </row>
    <row r="2" spans="1:21" ht="66.75" customHeight="1" thickBot="1" x14ac:dyDescent="0.3">
      <c r="A2" s="118" t="s">
        <v>22</v>
      </c>
      <c r="B2" s="119"/>
      <c r="C2" s="119"/>
      <c r="D2" s="119"/>
      <c r="E2" s="119"/>
      <c r="F2" s="119"/>
      <c r="G2" s="119"/>
      <c r="H2" s="3" t="s">
        <v>16</v>
      </c>
      <c r="I2" s="4"/>
      <c r="J2" s="5" t="s">
        <v>9</v>
      </c>
      <c r="K2" s="6"/>
      <c r="L2" s="7"/>
      <c r="M2" s="6"/>
      <c r="N2" s="8"/>
      <c r="O2" s="9"/>
      <c r="S2">
        <v>0.26315789473684209</v>
      </c>
    </row>
    <row r="3" spans="1:21" ht="45" x14ac:dyDescent="0.25">
      <c r="A3" s="10" t="s">
        <v>0</v>
      </c>
      <c r="B3" s="11" t="s">
        <v>1</v>
      </c>
      <c r="C3" s="11" t="s">
        <v>12</v>
      </c>
      <c r="D3" s="11" t="s">
        <v>11</v>
      </c>
      <c r="E3" s="11" t="s">
        <v>3</v>
      </c>
      <c r="F3" s="11" t="s">
        <v>2</v>
      </c>
      <c r="G3" s="11" t="s">
        <v>13</v>
      </c>
      <c r="H3" s="12" t="s">
        <v>4</v>
      </c>
      <c r="I3" s="13" t="s">
        <v>5</v>
      </c>
      <c r="J3" s="14">
        <v>0.26929999999999998</v>
      </c>
      <c r="K3" s="15" t="s">
        <v>6</v>
      </c>
      <c r="L3" s="16" t="s">
        <v>10</v>
      </c>
      <c r="M3" s="15" t="s">
        <v>7</v>
      </c>
      <c r="N3" s="17" t="s">
        <v>14</v>
      </c>
      <c r="O3" s="18" t="s">
        <v>8</v>
      </c>
      <c r="Q3" s="99" t="s">
        <v>18</v>
      </c>
      <c r="S3" s="103" t="s">
        <v>19</v>
      </c>
      <c r="T3" s="104" t="s">
        <v>20</v>
      </c>
      <c r="U3" s="105" t="s">
        <v>21</v>
      </c>
    </row>
    <row r="4" spans="1:21" ht="15.75" thickBot="1" x14ac:dyDescent="0.3">
      <c r="A4" s="19">
        <v>44780</v>
      </c>
      <c r="B4" s="20">
        <v>44793</v>
      </c>
      <c r="C4" s="20">
        <f>B4+13</f>
        <v>44806</v>
      </c>
      <c r="D4" s="21">
        <f>DATEDIF(A4,B4,"d")+1</f>
        <v>14</v>
      </c>
      <c r="E4" s="22"/>
      <c r="F4" s="23"/>
      <c r="G4" s="21"/>
      <c r="H4" s="24"/>
      <c r="I4" s="25"/>
      <c r="J4" s="26"/>
      <c r="K4" s="24"/>
      <c r="L4" s="27"/>
      <c r="M4" s="24"/>
      <c r="N4" s="28"/>
      <c r="O4" s="29"/>
      <c r="S4" s="106">
        <f>SUM(Q5:Q23)/COUNT(Q5:Q23)</f>
        <v>677.40428031578926</v>
      </c>
      <c r="T4" s="107">
        <f>SUM(N24:N30)/COUNT(N24:N30)</f>
        <v>677.64266771428561</v>
      </c>
      <c r="U4" s="108">
        <f>S4-T4</f>
        <v>-0.23838739849634294</v>
      </c>
    </row>
    <row r="5" spans="1:21" x14ac:dyDescent="0.25">
      <c r="A5" s="30">
        <f>B4+1</f>
        <v>44794</v>
      </c>
      <c r="B5" s="31">
        <f t="shared" ref="B5:C30" si="0">A5+13</f>
        <v>44807</v>
      </c>
      <c r="C5" s="31">
        <f>B6-1</f>
        <v>44820</v>
      </c>
      <c r="D5" s="32">
        <f t="shared" ref="D5:D30" si="1">DATEDIF(A5,B5,"d")+1</f>
        <v>14</v>
      </c>
      <c r="E5" s="32">
        <f t="shared" ref="E5:E23" si="2">B5-A5+1</f>
        <v>14</v>
      </c>
      <c r="F5" s="33"/>
      <c r="G5" s="32"/>
      <c r="H5" s="109">
        <v>952.78</v>
      </c>
      <c r="I5" s="34">
        <f>H5/E5</f>
        <v>68.055714285714288</v>
      </c>
      <c r="J5" s="35">
        <f>I5*$J$3</f>
        <v>18.327403857142858</v>
      </c>
      <c r="K5" s="36">
        <f>J5*E5</f>
        <v>256.58365400000002</v>
      </c>
      <c r="L5" s="37"/>
      <c r="M5" s="38"/>
      <c r="N5" s="39"/>
      <c r="O5" s="40">
        <f>SUM($K$5:K5)</f>
        <v>256.58365400000002</v>
      </c>
      <c r="Q5" s="98">
        <f>H5-K5</f>
        <v>696.19634599999995</v>
      </c>
      <c r="R5" s="100"/>
      <c r="S5" s="100"/>
    </row>
    <row r="6" spans="1:21" x14ac:dyDescent="0.25">
      <c r="A6" s="41">
        <f t="shared" ref="A6:A23" si="3">B5+1</f>
        <v>44808</v>
      </c>
      <c r="B6" s="42">
        <f t="shared" si="0"/>
        <v>44821</v>
      </c>
      <c r="C6" s="42">
        <f t="shared" ref="C6:C22" si="4">B7-1</f>
        <v>44834</v>
      </c>
      <c r="D6" s="43">
        <f t="shared" si="1"/>
        <v>14</v>
      </c>
      <c r="E6" s="43">
        <f t="shared" si="2"/>
        <v>14</v>
      </c>
      <c r="F6" s="44"/>
      <c r="G6" s="43"/>
      <c r="H6" s="110">
        <v>952.78</v>
      </c>
      <c r="I6" s="45">
        <f t="shared" ref="I6:I23" si="5">H6/E6</f>
        <v>68.055714285714288</v>
      </c>
      <c r="J6" s="46">
        <f t="shared" ref="J6:J23" si="6">I6*$J$3</f>
        <v>18.327403857142858</v>
      </c>
      <c r="K6" s="47">
        <f t="shared" ref="K6:K23" si="7">J6*E6</f>
        <v>256.58365400000002</v>
      </c>
      <c r="L6" s="48"/>
      <c r="M6" s="49"/>
      <c r="N6" s="50"/>
      <c r="O6" s="51">
        <f>SUM($K$5:K6)</f>
        <v>513.16730800000005</v>
      </c>
      <c r="Q6" s="112">
        <f>H6-K6</f>
        <v>696.19634599999995</v>
      </c>
      <c r="R6" s="100"/>
      <c r="S6" s="100"/>
    </row>
    <row r="7" spans="1:21" x14ac:dyDescent="0.25">
      <c r="A7" s="41">
        <f t="shared" si="3"/>
        <v>44822</v>
      </c>
      <c r="B7" s="42">
        <f t="shared" si="0"/>
        <v>44835</v>
      </c>
      <c r="C7" s="42">
        <f t="shared" si="4"/>
        <v>44848</v>
      </c>
      <c r="D7" s="43">
        <f t="shared" si="1"/>
        <v>14</v>
      </c>
      <c r="E7" s="43">
        <f t="shared" si="2"/>
        <v>14</v>
      </c>
      <c r="F7" s="44"/>
      <c r="G7" s="43"/>
      <c r="H7" s="110">
        <v>952.78</v>
      </c>
      <c r="I7" s="45">
        <f t="shared" si="5"/>
        <v>68.055714285714288</v>
      </c>
      <c r="J7" s="46">
        <f t="shared" si="6"/>
        <v>18.327403857142858</v>
      </c>
      <c r="K7" s="47">
        <f t="shared" si="7"/>
        <v>256.58365400000002</v>
      </c>
      <c r="L7" s="48"/>
      <c r="M7" s="49"/>
      <c r="N7" s="50"/>
      <c r="O7" s="51">
        <f>SUM($K$5:K7)</f>
        <v>769.75096200000007</v>
      </c>
      <c r="Q7" s="98">
        <f t="shared" ref="Q7:Q23" si="8">H7-K7</f>
        <v>696.19634599999995</v>
      </c>
      <c r="R7" s="100"/>
      <c r="S7" s="100"/>
    </row>
    <row r="8" spans="1:21" x14ac:dyDescent="0.25">
      <c r="A8" s="41">
        <f t="shared" si="3"/>
        <v>44836</v>
      </c>
      <c r="B8" s="42">
        <f t="shared" si="0"/>
        <v>44849</v>
      </c>
      <c r="C8" s="42">
        <f t="shared" si="4"/>
        <v>44862</v>
      </c>
      <c r="D8" s="43">
        <f t="shared" si="1"/>
        <v>14</v>
      </c>
      <c r="E8" s="43">
        <f t="shared" si="2"/>
        <v>14</v>
      </c>
      <c r="F8" s="44"/>
      <c r="G8" s="43"/>
      <c r="H8" s="110">
        <v>952.78</v>
      </c>
      <c r="I8" s="45">
        <f t="shared" si="5"/>
        <v>68.055714285714288</v>
      </c>
      <c r="J8" s="46">
        <f t="shared" si="6"/>
        <v>18.327403857142858</v>
      </c>
      <c r="K8" s="47">
        <f t="shared" si="7"/>
        <v>256.58365400000002</v>
      </c>
      <c r="L8" s="48"/>
      <c r="M8" s="49"/>
      <c r="N8" s="50"/>
      <c r="O8" s="51">
        <f>SUM($K$5:K8)</f>
        <v>1026.3346160000001</v>
      </c>
      <c r="Q8" s="98">
        <f t="shared" si="8"/>
        <v>696.19634599999995</v>
      </c>
      <c r="R8" s="100"/>
      <c r="S8" s="100"/>
    </row>
    <row r="9" spans="1:21" x14ac:dyDescent="0.25">
      <c r="A9" s="41">
        <f t="shared" si="3"/>
        <v>44850</v>
      </c>
      <c r="B9" s="42">
        <f t="shared" si="0"/>
        <v>44863</v>
      </c>
      <c r="C9" s="42">
        <f t="shared" si="4"/>
        <v>44876</v>
      </c>
      <c r="D9" s="43">
        <f t="shared" si="1"/>
        <v>14</v>
      </c>
      <c r="E9" s="43">
        <f t="shared" si="2"/>
        <v>14</v>
      </c>
      <c r="F9" s="44"/>
      <c r="G9" s="43"/>
      <c r="H9" s="110">
        <v>952.78</v>
      </c>
      <c r="I9" s="45">
        <f t="shared" si="5"/>
        <v>68.055714285714288</v>
      </c>
      <c r="J9" s="46">
        <f t="shared" si="6"/>
        <v>18.327403857142858</v>
      </c>
      <c r="K9" s="47">
        <f t="shared" si="7"/>
        <v>256.58365400000002</v>
      </c>
      <c r="L9" s="48"/>
      <c r="M9" s="49"/>
      <c r="N9" s="50"/>
      <c r="O9" s="51">
        <f>SUM($K$5:K9)</f>
        <v>1282.9182700000001</v>
      </c>
      <c r="Q9" s="98">
        <f t="shared" si="8"/>
        <v>696.19634599999995</v>
      </c>
      <c r="R9" s="100"/>
      <c r="S9" s="100"/>
    </row>
    <row r="10" spans="1:21" x14ac:dyDescent="0.25">
      <c r="A10" s="41">
        <f t="shared" si="3"/>
        <v>44864</v>
      </c>
      <c r="B10" s="42">
        <f t="shared" si="0"/>
        <v>44877</v>
      </c>
      <c r="C10" s="42">
        <v>44524</v>
      </c>
      <c r="D10" s="43">
        <f t="shared" si="1"/>
        <v>14</v>
      </c>
      <c r="E10" s="43">
        <f t="shared" si="2"/>
        <v>14</v>
      </c>
      <c r="F10" s="44"/>
      <c r="G10" s="43"/>
      <c r="H10" s="110">
        <v>952.78</v>
      </c>
      <c r="I10" s="45">
        <f t="shared" si="5"/>
        <v>68.055714285714288</v>
      </c>
      <c r="J10" s="46">
        <f t="shared" si="6"/>
        <v>18.327403857142858</v>
      </c>
      <c r="K10" s="47">
        <f t="shared" si="7"/>
        <v>256.58365400000002</v>
      </c>
      <c r="L10" s="48"/>
      <c r="M10" s="49"/>
      <c r="N10" s="50"/>
      <c r="O10" s="51">
        <f>SUM($K$5:K10)</f>
        <v>1539.5019240000001</v>
      </c>
      <c r="Q10" s="98">
        <f t="shared" si="8"/>
        <v>696.19634599999995</v>
      </c>
      <c r="R10" s="100"/>
      <c r="S10" s="100"/>
    </row>
    <row r="11" spans="1:21" x14ac:dyDescent="0.25">
      <c r="A11" s="41">
        <f t="shared" si="3"/>
        <v>44878</v>
      </c>
      <c r="B11" s="42">
        <f t="shared" si="0"/>
        <v>44891</v>
      </c>
      <c r="C11" s="42">
        <f t="shared" si="4"/>
        <v>44904</v>
      </c>
      <c r="D11" s="43">
        <f t="shared" si="1"/>
        <v>14</v>
      </c>
      <c r="E11" s="43">
        <f t="shared" si="2"/>
        <v>14</v>
      </c>
      <c r="F11" s="44"/>
      <c r="G11" s="43"/>
      <c r="H11" s="110">
        <v>952.78</v>
      </c>
      <c r="I11" s="45">
        <f t="shared" si="5"/>
        <v>68.055714285714288</v>
      </c>
      <c r="J11" s="46">
        <f t="shared" si="6"/>
        <v>18.327403857142858</v>
      </c>
      <c r="K11" s="47">
        <f t="shared" si="7"/>
        <v>256.58365400000002</v>
      </c>
      <c r="L11" s="48"/>
      <c r="M11" s="49"/>
      <c r="N11" s="50"/>
      <c r="O11" s="51">
        <f>SUM($K$5:K11)</f>
        <v>1796.0855780000002</v>
      </c>
      <c r="Q11" s="98">
        <f t="shared" si="8"/>
        <v>696.19634599999995</v>
      </c>
      <c r="R11" s="100"/>
      <c r="S11" s="100"/>
    </row>
    <row r="12" spans="1:21" x14ac:dyDescent="0.25">
      <c r="A12" s="41">
        <f t="shared" si="3"/>
        <v>44892</v>
      </c>
      <c r="B12" s="42">
        <f t="shared" si="0"/>
        <v>44905</v>
      </c>
      <c r="C12" s="42">
        <v>44553</v>
      </c>
      <c r="D12" s="43">
        <f t="shared" si="1"/>
        <v>14</v>
      </c>
      <c r="E12" s="43">
        <f t="shared" si="2"/>
        <v>14</v>
      </c>
      <c r="F12" s="44"/>
      <c r="G12" s="43"/>
      <c r="H12" s="110">
        <v>952.78</v>
      </c>
      <c r="I12" s="45">
        <f t="shared" si="5"/>
        <v>68.055714285714288</v>
      </c>
      <c r="J12" s="46">
        <f t="shared" si="6"/>
        <v>18.327403857142858</v>
      </c>
      <c r="K12" s="47">
        <f t="shared" si="7"/>
        <v>256.58365400000002</v>
      </c>
      <c r="L12" s="48"/>
      <c r="M12" s="49"/>
      <c r="N12" s="50"/>
      <c r="O12" s="51">
        <f>SUM($K$5:K12)</f>
        <v>2052.6692320000002</v>
      </c>
      <c r="Q12" s="98">
        <f t="shared" si="8"/>
        <v>696.19634599999995</v>
      </c>
      <c r="R12" s="100"/>
      <c r="S12" s="100"/>
    </row>
    <row r="13" spans="1:21" x14ac:dyDescent="0.25">
      <c r="A13" s="41">
        <f t="shared" si="3"/>
        <v>44906</v>
      </c>
      <c r="B13" s="42">
        <f t="shared" si="0"/>
        <v>44919</v>
      </c>
      <c r="C13" s="42">
        <f t="shared" si="4"/>
        <v>44932</v>
      </c>
      <c r="D13" s="43">
        <f t="shared" si="1"/>
        <v>14</v>
      </c>
      <c r="E13" s="43">
        <f t="shared" si="2"/>
        <v>14</v>
      </c>
      <c r="F13" s="44"/>
      <c r="G13" s="43"/>
      <c r="H13" s="110">
        <v>952.78</v>
      </c>
      <c r="I13" s="45">
        <f t="shared" si="5"/>
        <v>68.055714285714288</v>
      </c>
      <c r="J13" s="46">
        <f t="shared" si="6"/>
        <v>18.327403857142858</v>
      </c>
      <c r="K13" s="47">
        <f t="shared" si="7"/>
        <v>256.58365400000002</v>
      </c>
      <c r="L13" s="48"/>
      <c r="M13" s="49"/>
      <c r="N13" s="50"/>
      <c r="O13" s="51">
        <f>SUM($K$5:K13)</f>
        <v>2309.2528860000002</v>
      </c>
      <c r="Q13" s="98">
        <f t="shared" si="8"/>
        <v>696.19634599999995</v>
      </c>
      <c r="R13" s="100"/>
      <c r="S13" s="100"/>
    </row>
    <row r="14" spans="1:21" x14ac:dyDescent="0.25">
      <c r="A14" s="41">
        <f t="shared" si="3"/>
        <v>44920</v>
      </c>
      <c r="B14" s="42">
        <f t="shared" si="0"/>
        <v>44933</v>
      </c>
      <c r="C14" s="42">
        <f t="shared" si="4"/>
        <v>44946</v>
      </c>
      <c r="D14" s="43">
        <f t="shared" si="1"/>
        <v>14</v>
      </c>
      <c r="E14" s="43">
        <f t="shared" si="2"/>
        <v>14</v>
      </c>
      <c r="F14" s="44"/>
      <c r="G14" s="43"/>
      <c r="H14" s="110">
        <v>952.78</v>
      </c>
      <c r="I14" s="45">
        <f t="shared" si="5"/>
        <v>68.055714285714288</v>
      </c>
      <c r="J14" s="46">
        <f t="shared" si="6"/>
        <v>18.327403857142858</v>
      </c>
      <c r="K14" s="47">
        <f t="shared" si="7"/>
        <v>256.58365400000002</v>
      </c>
      <c r="L14" s="48"/>
      <c r="M14" s="49"/>
      <c r="N14" s="50"/>
      <c r="O14" s="51">
        <f>SUM($K$5:K14)</f>
        <v>2565.8365400000002</v>
      </c>
      <c r="Q14" s="98">
        <f t="shared" si="8"/>
        <v>696.19634599999995</v>
      </c>
      <c r="R14" s="100"/>
      <c r="S14" s="100"/>
    </row>
    <row r="15" spans="1:21" x14ac:dyDescent="0.25">
      <c r="A15" s="41">
        <f t="shared" si="3"/>
        <v>44934</v>
      </c>
      <c r="B15" s="42">
        <f t="shared" si="0"/>
        <v>44947</v>
      </c>
      <c r="C15" s="42">
        <f t="shared" si="4"/>
        <v>44960</v>
      </c>
      <c r="D15" s="43">
        <f t="shared" si="1"/>
        <v>14</v>
      </c>
      <c r="E15" s="43">
        <f t="shared" si="2"/>
        <v>14</v>
      </c>
      <c r="F15" s="44"/>
      <c r="G15" s="43"/>
      <c r="H15" s="110">
        <v>952.78</v>
      </c>
      <c r="I15" s="45">
        <f t="shared" si="5"/>
        <v>68.055714285714288</v>
      </c>
      <c r="J15" s="46">
        <f t="shared" si="6"/>
        <v>18.327403857142858</v>
      </c>
      <c r="K15" s="47">
        <f t="shared" si="7"/>
        <v>256.58365400000002</v>
      </c>
      <c r="L15" s="48"/>
      <c r="M15" s="49"/>
      <c r="N15" s="50"/>
      <c r="O15" s="51">
        <f>SUM($K$5:K15)</f>
        <v>2822.4201940000003</v>
      </c>
      <c r="Q15" s="98">
        <f t="shared" si="8"/>
        <v>696.19634599999995</v>
      </c>
      <c r="R15" s="100"/>
      <c r="S15" s="100"/>
    </row>
    <row r="16" spans="1:21" x14ac:dyDescent="0.25">
      <c r="A16" s="41">
        <f t="shared" si="3"/>
        <v>44948</v>
      </c>
      <c r="B16" s="42">
        <f t="shared" si="0"/>
        <v>44961</v>
      </c>
      <c r="C16" s="42">
        <f t="shared" si="4"/>
        <v>44974</v>
      </c>
      <c r="D16" s="43">
        <f t="shared" si="1"/>
        <v>14</v>
      </c>
      <c r="E16" s="43">
        <f t="shared" si="2"/>
        <v>14</v>
      </c>
      <c r="F16" s="44"/>
      <c r="G16" s="43"/>
      <c r="H16" s="110">
        <v>952.78</v>
      </c>
      <c r="I16" s="45">
        <f t="shared" si="5"/>
        <v>68.055714285714288</v>
      </c>
      <c r="J16" s="46">
        <f t="shared" si="6"/>
        <v>18.327403857142858</v>
      </c>
      <c r="K16" s="47">
        <f>J16*E16</f>
        <v>256.58365400000002</v>
      </c>
      <c r="L16" s="48"/>
      <c r="M16" s="49"/>
      <c r="N16" s="50"/>
      <c r="O16" s="51">
        <f>SUM($K$5:K16)</f>
        <v>3079.0038480000003</v>
      </c>
      <c r="Q16" s="98">
        <f t="shared" si="8"/>
        <v>696.19634599999995</v>
      </c>
      <c r="R16" s="100"/>
      <c r="S16" s="100"/>
    </row>
    <row r="17" spans="1:19" x14ac:dyDescent="0.25">
      <c r="A17" s="41">
        <f t="shared" si="3"/>
        <v>44962</v>
      </c>
      <c r="B17" s="42">
        <f t="shared" si="0"/>
        <v>44975</v>
      </c>
      <c r="C17" s="42">
        <f t="shared" si="4"/>
        <v>44988</v>
      </c>
      <c r="D17" s="43">
        <f t="shared" si="1"/>
        <v>14</v>
      </c>
      <c r="E17" s="43">
        <f t="shared" si="2"/>
        <v>14</v>
      </c>
      <c r="F17" s="44"/>
      <c r="G17" s="43"/>
      <c r="H17" s="110">
        <v>871.34</v>
      </c>
      <c r="I17" s="45">
        <f t="shared" si="5"/>
        <v>62.238571428571433</v>
      </c>
      <c r="J17" s="46">
        <f>I17*$J$3</f>
        <v>16.760847285714284</v>
      </c>
      <c r="K17" s="47">
        <f t="shared" si="7"/>
        <v>234.65186199999999</v>
      </c>
      <c r="L17" s="48"/>
      <c r="M17" s="49"/>
      <c r="N17" s="50"/>
      <c r="O17" s="51">
        <f>SUM($K$5:K17)</f>
        <v>3313.6557100000005</v>
      </c>
      <c r="Q17" s="98">
        <f t="shared" si="8"/>
        <v>636.68813799999998</v>
      </c>
      <c r="R17" s="100"/>
      <c r="S17" s="100"/>
    </row>
    <row r="18" spans="1:19" x14ac:dyDescent="0.25">
      <c r="A18" s="41">
        <f t="shared" si="3"/>
        <v>44976</v>
      </c>
      <c r="B18" s="42">
        <f t="shared" si="0"/>
        <v>44989</v>
      </c>
      <c r="C18" s="42">
        <f t="shared" si="4"/>
        <v>45002</v>
      </c>
      <c r="D18" s="43">
        <f t="shared" si="1"/>
        <v>14</v>
      </c>
      <c r="E18" s="43">
        <f t="shared" si="2"/>
        <v>14</v>
      </c>
      <c r="F18" s="44"/>
      <c r="G18" s="43"/>
      <c r="H18" s="110">
        <v>871.34</v>
      </c>
      <c r="I18" s="45">
        <f t="shared" si="5"/>
        <v>62.238571428571433</v>
      </c>
      <c r="J18" s="46">
        <f t="shared" si="6"/>
        <v>16.760847285714284</v>
      </c>
      <c r="K18" s="47">
        <f t="shared" si="7"/>
        <v>234.65186199999999</v>
      </c>
      <c r="L18" s="48"/>
      <c r="M18" s="49"/>
      <c r="N18" s="50"/>
      <c r="O18" s="51">
        <f>SUM($K$5:K18)</f>
        <v>3548.3075720000006</v>
      </c>
      <c r="Q18" s="98">
        <f t="shared" si="8"/>
        <v>636.68813799999998</v>
      </c>
      <c r="R18" s="100"/>
      <c r="S18" s="100"/>
    </row>
    <row r="19" spans="1:19" x14ac:dyDescent="0.25">
      <c r="A19" s="41">
        <f t="shared" si="3"/>
        <v>44990</v>
      </c>
      <c r="B19" s="42">
        <f t="shared" si="0"/>
        <v>45003</v>
      </c>
      <c r="C19" s="42">
        <f t="shared" si="4"/>
        <v>45016</v>
      </c>
      <c r="D19" s="43">
        <f t="shared" si="1"/>
        <v>14</v>
      </c>
      <c r="E19" s="43">
        <f t="shared" si="2"/>
        <v>14</v>
      </c>
      <c r="F19" s="44"/>
      <c r="G19" s="43"/>
      <c r="H19" s="110">
        <v>952.78</v>
      </c>
      <c r="I19" s="45">
        <f t="shared" si="5"/>
        <v>68.055714285714288</v>
      </c>
      <c r="J19" s="46">
        <f t="shared" si="6"/>
        <v>18.327403857142858</v>
      </c>
      <c r="K19" s="47">
        <f t="shared" si="7"/>
        <v>256.58365400000002</v>
      </c>
      <c r="L19" s="48"/>
      <c r="M19" s="49"/>
      <c r="N19" s="50"/>
      <c r="O19" s="51">
        <f>SUM($K$5:K19)</f>
        <v>3804.8912260000006</v>
      </c>
      <c r="Q19" s="98">
        <f t="shared" si="8"/>
        <v>696.19634599999995</v>
      </c>
      <c r="R19" s="100"/>
      <c r="S19" s="100"/>
    </row>
    <row r="20" spans="1:19" x14ac:dyDescent="0.25">
      <c r="A20" s="41">
        <f t="shared" si="3"/>
        <v>45004</v>
      </c>
      <c r="B20" s="42">
        <f t="shared" si="0"/>
        <v>45017</v>
      </c>
      <c r="C20" s="42">
        <f t="shared" si="4"/>
        <v>45030</v>
      </c>
      <c r="D20" s="43">
        <f t="shared" si="1"/>
        <v>14</v>
      </c>
      <c r="E20" s="43">
        <f t="shared" si="2"/>
        <v>14</v>
      </c>
      <c r="F20" s="44"/>
      <c r="G20" s="43"/>
      <c r="H20" s="110">
        <v>871.34</v>
      </c>
      <c r="I20" s="45">
        <f t="shared" si="5"/>
        <v>62.238571428571433</v>
      </c>
      <c r="J20" s="46">
        <f t="shared" si="6"/>
        <v>16.760847285714284</v>
      </c>
      <c r="K20" s="47">
        <f t="shared" si="7"/>
        <v>234.65186199999999</v>
      </c>
      <c r="L20" s="48"/>
      <c r="M20" s="49"/>
      <c r="N20" s="50"/>
      <c r="O20" s="51">
        <f>SUM($K$5:K20)</f>
        <v>4039.5430880000008</v>
      </c>
      <c r="Q20" s="98">
        <f t="shared" si="8"/>
        <v>636.68813799999998</v>
      </c>
      <c r="R20" s="100"/>
      <c r="S20" s="100"/>
    </row>
    <row r="21" spans="1:19" x14ac:dyDescent="0.25">
      <c r="A21" s="41">
        <f t="shared" si="3"/>
        <v>45018</v>
      </c>
      <c r="B21" s="42">
        <f t="shared" si="0"/>
        <v>45031</v>
      </c>
      <c r="C21" s="42">
        <f t="shared" si="4"/>
        <v>45044</v>
      </c>
      <c r="D21" s="43">
        <f t="shared" si="1"/>
        <v>14</v>
      </c>
      <c r="E21" s="43">
        <f t="shared" si="2"/>
        <v>14</v>
      </c>
      <c r="F21" s="44"/>
      <c r="G21" s="43"/>
      <c r="H21" s="110">
        <v>871.34</v>
      </c>
      <c r="I21" s="45">
        <f t="shared" si="5"/>
        <v>62.238571428571433</v>
      </c>
      <c r="J21" s="46">
        <f t="shared" si="6"/>
        <v>16.760847285714284</v>
      </c>
      <c r="K21" s="47">
        <f t="shared" si="7"/>
        <v>234.65186199999999</v>
      </c>
      <c r="L21" s="48"/>
      <c r="M21" s="49"/>
      <c r="N21" s="50"/>
      <c r="O21" s="51">
        <f>SUM($K$5:K21)</f>
        <v>4274.194950000001</v>
      </c>
      <c r="Q21" s="98">
        <f t="shared" si="8"/>
        <v>636.68813799999998</v>
      </c>
      <c r="R21" s="100"/>
      <c r="S21" s="100"/>
    </row>
    <row r="22" spans="1:19" x14ac:dyDescent="0.25">
      <c r="A22" s="41">
        <f t="shared" si="3"/>
        <v>45032</v>
      </c>
      <c r="B22" s="42">
        <f t="shared" si="0"/>
        <v>45045</v>
      </c>
      <c r="C22" s="42">
        <f t="shared" si="4"/>
        <v>45058</v>
      </c>
      <c r="D22" s="43">
        <f t="shared" si="1"/>
        <v>14</v>
      </c>
      <c r="E22" s="43">
        <f t="shared" si="2"/>
        <v>14</v>
      </c>
      <c r="F22" s="44"/>
      <c r="G22" s="43"/>
      <c r="H22" s="110">
        <v>871.34</v>
      </c>
      <c r="I22" s="45">
        <f t="shared" si="5"/>
        <v>62.238571428571433</v>
      </c>
      <c r="J22" s="46">
        <f t="shared" si="6"/>
        <v>16.760847285714284</v>
      </c>
      <c r="K22" s="47">
        <f t="shared" si="7"/>
        <v>234.65186199999999</v>
      </c>
      <c r="L22" s="48"/>
      <c r="M22" s="49"/>
      <c r="N22" s="50"/>
      <c r="O22" s="51">
        <f>SUM($K$5:K22)</f>
        <v>4508.8468120000007</v>
      </c>
      <c r="Q22" s="98">
        <f t="shared" si="8"/>
        <v>636.68813799999998</v>
      </c>
      <c r="R22" s="101"/>
      <c r="S22" s="101"/>
    </row>
    <row r="23" spans="1:19" ht="15.75" thickBot="1" x14ac:dyDescent="0.3">
      <c r="A23" s="52">
        <f t="shared" si="3"/>
        <v>45046</v>
      </c>
      <c r="B23" s="53">
        <f t="shared" si="0"/>
        <v>45059</v>
      </c>
      <c r="C23" s="53">
        <v>44708</v>
      </c>
      <c r="D23" s="54">
        <f t="shared" si="1"/>
        <v>14</v>
      </c>
      <c r="E23" s="54">
        <f t="shared" si="2"/>
        <v>14</v>
      </c>
      <c r="F23" s="55"/>
      <c r="G23" s="54"/>
      <c r="H23" s="111">
        <v>871.34</v>
      </c>
      <c r="I23" s="56">
        <f t="shared" si="5"/>
        <v>62.238571428571433</v>
      </c>
      <c r="J23" s="57">
        <f t="shared" si="6"/>
        <v>16.760847285714284</v>
      </c>
      <c r="K23" s="58">
        <f t="shared" si="7"/>
        <v>234.65186199999999</v>
      </c>
      <c r="L23" s="59"/>
      <c r="M23" s="60"/>
      <c r="N23" s="61"/>
      <c r="O23" s="62">
        <f>SUM($K$5:K23)</f>
        <v>4743.4986740000004</v>
      </c>
      <c r="Q23" s="98">
        <f t="shared" si="8"/>
        <v>636.68813799999998</v>
      </c>
      <c r="R23" s="100"/>
      <c r="S23" s="100"/>
    </row>
    <row r="24" spans="1:19" x14ac:dyDescent="0.25">
      <c r="A24" s="63">
        <f>B23+1</f>
        <v>45060</v>
      </c>
      <c r="B24" s="31">
        <f t="shared" si="0"/>
        <v>45073</v>
      </c>
      <c r="C24" s="31">
        <f t="shared" si="0"/>
        <v>45086</v>
      </c>
      <c r="D24" s="32">
        <f t="shared" si="1"/>
        <v>14</v>
      </c>
      <c r="E24" s="32"/>
      <c r="F24" s="64"/>
      <c r="G24" s="65">
        <v>12</v>
      </c>
      <c r="H24" s="38"/>
      <c r="I24" s="34"/>
      <c r="J24" s="66"/>
      <c r="K24" s="38"/>
      <c r="L24" s="37">
        <f>$O$23/$M$31</f>
        <v>49.411444520833335</v>
      </c>
      <c r="M24" s="67">
        <f>G24</f>
        <v>12</v>
      </c>
      <c r="N24" s="68">
        <f>L24*M24</f>
        <v>592.93733425000005</v>
      </c>
      <c r="O24" s="69">
        <f t="shared" ref="O24:O30" si="9">O23+K24-N24</f>
        <v>4150.5613397500001</v>
      </c>
    </row>
    <row r="25" spans="1:19" x14ac:dyDescent="0.25">
      <c r="A25" s="70">
        <f>B24+1</f>
        <v>45074</v>
      </c>
      <c r="B25" s="71">
        <f t="shared" si="0"/>
        <v>45087</v>
      </c>
      <c r="C25" s="72">
        <f t="shared" si="0"/>
        <v>45100</v>
      </c>
      <c r="D25" s="73">
        <f t="shared" si="1"/>
        <v>14</v>
      </c>
      <c r="E25" s="74"/>
      <c r="F25" s="75">
        <f>D25</f>
        <v>14</v>
      </c>
      <c r="G25" s="43">
        <f>B25-A25+1</f>
        <v>14</v>
      </c>
      <c r="H25" s="49"/>
      <c r="I25" s="49"/>
      <c r="J25" s="45"/>
      <c r="K25" s="49"/>
      <c r="L25" s="48">
        <f t="shared" ref="L25:L30" si="10">$O$23/$M$31</f>
        <v>49.411444520833335</v>
      </c>
      <c r="M25" s="76">
        <f t="shared" ref="M25:M30" si="11">F25</f>
        <v>14</v>
      </c>
      <c r="N25" s="77">
        <f t="shared" ref="N25:N30" si="12">L25*M25</f>
        <v>691.76022329166665</v>
      </c>
      <c r="O25" s="78">
        <f t="shared" si="9"/>
        <v>3458.8011164583336</v>
      </c>
    </row>
    <row r="26" spans="1:19" x14ac:dyDescent="0.25">
      <c r="A26" s="70">
        <f t="shared" ref="A26:A30" si="13">B25+1</f>
        <v>45088</v>
      </c>
      <c r="B26" s="71">
        <f t="shared" si="0"/>
        <v>45101</v>
      </c>
      <c r="C26" s="72">
        <f t="shared" si="0"/>
        <v>45114</v>
      </c>
      <c r="D26" s="73">
        <f t="shared" si="1"/>
        <v>14</v>
      </c>
      <c r="E26" s="74"/>
      <c r="F26" s="75">
        <f t="shared" ref="F26:F30" si="14">D26</f>
        <v>14</v>
      </c>
      <c r="G26" s="43">
        <f t="shared" ref="G26:G30" si="15">B26-A26+1</f>
        <v>14</v>
      </c>
      <c r="H26" s="49"/>
      <c r="I26" s="49"/>
      <c r="J26" s="45"/>
      <c r="K26" s="49"/>
      <c r="L26" s="48">
        <f t="shared" si="10"/>
        <v>49.411444520833335</v>
      </c>
      <c r="M26" s="76">
        <f t="shared" si="11"/>
        <v>14</v>
      </c>
      <c r="N26" s="77">
        <f t="shared" si="12"/>
        <v>691.76022329166665</v>
      </c>
      <c r="O26" s="78">
        <f t="shared" si="9"/>
        <v>2767.040893166667</v>
      </c>
    </row>
    <row r="27" spans="1:19" x14ac:dyDescent="0.25">
      <c r="A27" s="70">
        <f t="shared" si="13"/>
        <v>45102</v>
      </c>
      <c r="B27" s="71">
        <f t="shared" si="0"/>
        <v>45115</v>
      </c>
      <c r="C27" s="72">
        <f t="shared" si="0"/>
        <v>45128</v>
      </c>
      <c r="D27" s="73">
        <f t="shared" si="1"/>
        <v>14</v>
      </c>
      <c r="E27" s="74"/>
      <c r="F27" s="75">
        <f t="shared" si="14"/>
        <v>14</v>
      </c>
      <c r="G27" s="43">
        <f t="shared" si="15"/>
        <v>14</v>
      </c>
      <c r="H27" s="49"/>
      <c r="I27" s="49"/>
      <c r="J27" s="45"/>
      <c r="K27" s="49"/>
      <c r="L27" s="48">
        <f t="shared" si="10"/>
        <v>49.411444520833335</v>
      </c>
      <c r="M27" s="76">
        <f t="shared" si="11"/>
        <v>14</v>
      </c>
      <c r="N27" s="77">
        <f t="shared" si="12"/>
        <v>691.76022329166665</v>
      </c>
      <c r="O27" s="78">
        <f t="shared" si="9"/>
        <v>2075.2806698750005</v>
      </c>
    </row>
    <row r="28" spans="1:19" x14ac:dyDescent="0.25">
      <c r="A28" s="70">
        <f t="shared" si="13"/>
        <v>45116</v>
      </c>
      <c r="B28" s="71">
        <f t="shared" si="0"/>
        <v>45129</v>
      </c>
      <c r="C28" s="72">
        <f t="shared" si="0"/>
        <v>45142</v>
      </c>
      <c r="D28" s="73">
        <f t="shared" si="1"/>
        <v>14</v>
      </c>
      <c r="E28" s="74"/>
      <c r="F28" s="75">
        <f t="shared" si="14"/>
        <v>14</v>
      </c>
      <c r="G28" s="43">
        <f t="shared" si="15"/>
        <v>14</v>
      </c>
      <c r="H28" s="49"/>
      <c r="I28" s="49"/>
      <c r="J28" s="45"/>
      <c r="K28" s="49"/>
      <c r="L28" s="48">
        <f t="shared" si="10"/>
        <v>49.411444520833335</v>
      </c>
      <c r="M28" s="76">
        <f t="shared" si="11"/>
        <v>14</v>
      </c>
      <c r="N28" s="77">
        <f t="shared" si="12"/>
        <v>691.76022329166665</v>
      </c>
      <c r="O28" s="78">
        <f t="shared" si="9"/>
        <v>1383.520446583334</v>
      </c>
    </row>
    <row r="29" spans="1:19" x14ac:dyDescent="0.25">
      <c r="A29" s="70">
        <f t="shared" si="13"/>
        <v>45130</v>
      </c>
      <c r="B29" s="71">
        <f t="shared" si="0"/>
        <v>45143</v>
      </c>
      <c r="C29" s="72">
        <f t="shared" si="0"/>
        <v>45156</v>
      </c>
      <c r="D29" s="73">
        <f t="shared" si="1"/>
        <v>14</v>
      </c>
      <c r="E29" s="74"/>
      <c r="F29" s="75">
        <f t="shared" si="14"/>
        <v>14</v>
      </c>
      <c r="G29" s="43">
        <f t="shared" si="15"/>
        <v>14</v>
      </c>
      <c r="H29" s="49"/>
      <c r="I29" s="49"/>
      <c r="J29" s="45"/>
      <c r="K29" s="49"/>
      <c r="L29" s="48">
        <f t="shared" si="10"/>
        <v>49.411444520833335</v>
      </c>
      <c r="M29" s="76">
        <f t="shared" si="11"/>
        <v>14</v>
      </c>
      <c r="N29" s="77">
        <f t="shared" si="12"/>
        <v>691.76022329166665</v>
      </c>
      <c r="O29" s="78">
        <f t="shared" si="9"/>
        <v>691.76022329166733</v>
      </c>
    </row>
    <row r="30" spans="1:19" ht="15.75" thickBot="1" x14ac:dyDescent="0.3">
      <c r="A30" s="79">
        <f t="shared" si="13"/>
        <v>45144</v>
      </c>
      <c r="B30" s="80">
        <f t="shared" si="0"/>
        <v>45157</v>
      </c>
      <c r="C30" s="81">
        <f t="shared" si="0"/>
        <v>45170</v>
      </c>
      <c r="D30" s="82">
        <f t="shared" si="1"/>
        <v>14</v>
      </c>
      <c r="E30" s="83"/>
      <c r="F30" s="84">
        <f t="shared" si="14"/>
        <v>14</v>
      </c>
      <c r="G30" s="54">
        <f t="shared" si="15"/>
        <v>14</v>
      </c>
      <c r="H30" s="60"/>
      <c r="I30" s="60"/>
      <c r="J30" s="56"/>
      <c r="K30" s="60"/>
      <c r="L30" s="59">
        <f t="shared" si="10"/>
        <v>49.411444520833335</v>
      </c>
      <c r="M30" s="85">
        <f t="shared" si="11"/>
        <v>14</v>
      </c>
      <c r="N30" s="86">
        <f t="shared" si="12"/>
        <v>691.76022329166665</v>
      </c>
      <c r="O30" s="87">
        <f t="shared" si="9"/>
        <v>0</v>
      </c>
      <c r="R30" s="102"/>
    </row>
    <row r="31" spans="1:19" ht="15.75" thickBot="1" x14ac:dyDescent="0.3">
      <c r="A31" s="88"/>
      <c r="B31" s="89"/>
      <c r="C31" s="89"/>
      <c r="D31" s="90">
        <f>SUM(D4:D30)</f>
        <v>378</v>
      </c>
      <c r="E31" s="91">
        <f>SUM(E4:E30)</f>
        <v>266</v>
      </c>
      <c r="F31" s="90">
        <f>SUM(F25:F30)</f>
        <v>84</v>
      </c>
      <c r="G31" s="91">
        <f>SUM(G24:G30)</f>
        <v>96</v>
      </c>
      <c r="H31" s="92"/>
      <c r="I31" s="92"/>
      <c r="J31" s="93"/>
      <c r="K31" s="92">
        <f>SUM(K4:K30)</f>
        <v>4743.4986740000004</v>
      </c>
      <c r="L31" s="94"/>
      <c r="M31" s="95">
        <f>SUM(M24:M30)</f>
        <v>96</v>
      </c>
      <c r="N31" s="96">
        <f>SUM(N24:N30)</f>
        <v>4743.4986739999995</v>
      </c>
      <c r="O31" s="97"/>
    </row>
    <row r="32" spans="1:19" x14ac:dyDescent="0.25">
      <c r="A32" t="s">
        <v>17</v>
      </c>
    </row>
    <row r="33" spans="5:5" x14ac:dyDescent="0.25">
      <c r="E33">
        <f>266+95</f>
        <v>361</v>
      </c>
    </row>
  </sheetData>
  <sheetProtection selectLockedCells="1"/>
  <mergeCells count="2">
    <mergeCell ref="A1:O1"/>
    <mergeCell ref="A2:G2"/>
  </mergeCells>
  <pageMargins left="0.1" right="0.1" top="0.25" bottom="0.25" header="0.05" footer="0.3"/>
  <pageSetup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2B77464FEBEC4F93A0A55D705C1CDE" ma:contentTypeVersion="14" ma:contentTypeDescription="Create a new document." ma:contentTypeScope="" ma:versionID="acd38bc183d0a569e922ce47253e3e17">
  <xsd:schema xmlns:xsd="http://www.w3.org/2001/XMLSchema" xmlns:xs="http://www.w3.org/2001/XMLSchema" xmlns:p="http://schemas.microsoft.com/office/2006/metadata/properties" xmlns:ns3="08902b55-d700-4e27-97be-bc2e6216796b" xmlns:ns4="bd6eba82-4344-420c-bfd0-ae22566548f2" targetNamespace="http://schemas.microsoft.com/office/2006/metadata/properties" ma:root="true" ma:fieldsID="bae0df0b49ceda914ffd82795245cdcf" ns3:_="" ns4:_="">
    <xsd:import namespace="08902b55-d700-4e27-97be-bc2e6216796b"/>
    <xsd:import namespace="bd6eba82-4344-420c-bfd0-ae22566548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02b55-d700-4e27-97be-bc2e62167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eba82-4344-420c-bfd0-ae22566548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1ADC85-C610-4D91-B7B8-6323FD9057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902b55-d700-4e27-97be-bc2e6216796b"/>
    <ds:schemaRef ds:uri="bd6eba82-4344-420c-bfd0-ae22566548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C24392-94EF-4581-9F23-C2B15E3ACB13}">
  <ds:schemaRefs>
    <ds:schemaRef ds:uri="http://schemas.microsoft.com/office/2006/documentManagement/types"/>
    <ds:schemaRef ds:uri="bd6eba82-4344-420c-bfd0-ae22566548f2"/>
    <ds:schemaRef ds:uri="http://schemas.microsoft.com/office/infopath/2007/PartnerControls"/>
    <ds:schemaRef ds:uri="08902b55-d700-4e27-97be-bc2e6216796b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3DA3B98-F3E0-4A8C-B6B8-5F8F2AFE3A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Pilot year</vt:lpstr>
      <vt:lpstr>Pilot year Redo Year 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Burkhead, Pam</dc:creator>
  <cp:lastModifiedBy>Burkhead, Pam</cp:lastModifiedBy>
  <cp:lastPrinted>2021-07-15T14:44:25Z</cp:lastPrinted>
  <dcterms:created xsi:type="dcterms:W3CDTF">2021-05-05T13:35:14Z</dcterms:created>
  <dcterms:modified xsi:type="dcterms:W3CDTF">2022-07-22T03:31:01Z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0x0101008F2B77464FEBEC4F93A0A55D705C1CDE</vt:lpwstr>
  </property>
</Properties>
</file>