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dministration\HRCOSHRE\HR Payroll Shared\AY Reserves\2023\"/>
    </mc:Choice>
  </mc:AlternateContent>
  <xr:revisionPtr revIDLastSave="0" documentId="13_ncr:1_{6C848C15-F93F-475F-9B00-EB0869A620E9}" xr6:coauthVersionLast="47" xr6:coauthVersionMax="47" xr10:uidLastSave="{00000000-0000-0000-0000-000000000000}"/>
  <bookViews>
    <workbookView xWindow="-28920" yWindow="-120" windowWidth="29040" windowHeight="15840" xr2:uid="{7840DBB5-9CEE-4F98-BCCC-33E9FB5C984F}"/>
  </bookViews>
  <sheets>
    <sheet name="3rd pilot yr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4" l="1"/>
  <c r="J3" i="4"/>
  <c r="I22" i="4"/>
  <c r="I23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B5" i="4"/>
  <c r="B23" i="4"/>
  <c r="J23" i="4" l="1"/>
  <c r="I5" i="4"/>
  <c r="E31" i="4"/>
  <c r="G31" i="4"/>
  <c r="C30" i="4"/>
  <c r="C22" i="4" l="1"/>
  <c r="B24" i="4"/>
  <c r="C23" i="4" l="1"/>
  <c r="B25" i="4"/>
  <c r="C24" i="4" l="1"/>
  <c r="B26" i="4"/>
  <c r="C25" i="4" l="1"/>
  <c r="B27" i="4"/>
  <c r="C26" i="4" l="1"/>
  <c r="B28" i="4"/>
  <c r="C27" i="4" l="1"/>
  <c r="B29" i="4"/>
  <c r="C28" i="4" l="1"/>
  <c r="B30" i="4"/>
  <c r="C29" i="4" s="1"/>
  <c r="M24" i="4" l="1"/>
  <c r="C4" i="4"/>
  <c r="D4" i="4"/>
  <c r="D5" i="4" l="1"/>
  <c r="E5" i="4" l="1"/>
  <c r="B6" i="4" l="1"/>
  <c r="D6" i="4" s="1"/>
  <c r="C5" i="4" l="1"/>
  <c r="E6" i="4"/>
  <c r="I6" i="4" s="1"/>
  <c r="B7" i="4" l="1"/>
  <c r="D7" i="4" s="1"/>
  <c r="C6" i="4" l="1"/>
  <c r="E7" i="4"/>
  <c r="I7" i="4" s="1"/>
  <c r="B8" i="4" l="1"/>
  <c r="D8" i="4" s="1"/>
  <c r="E8" i="4" l="1"/>
  <c r="I8" i="4" s="1"/>
  <c r="C7" i="4"/>
  <c r="B9" i="4" l="1"/>
  <c r="C8" i="4" l="1"/>
  <c r="E9" i="4"/>
  <c r="I9" i="4" s="1"/>
  <c r="D9" i="4"/>
  <c r="B10" i="4" l="1"/>
  <c r="C9" i="4" l="1"/>
  <c r="E10" i="4"/>
  <c r="I10" i="4" s="1"/>
  <c r="D10" i="4"/>
  <c r="B11" i="4" l="1"/>
  <c r="D11" i="4" s="1"/>
  <c r="E11" i="4" l="1"/>
  <c r="I11" i="4" s="1"/>
  <c r="B12" i="4" l="1"/>
  <c r="D12" i="4" s="1"/>
  <c r="C11" i="4" l="1"/>
  <c r="E12" i="4"/>
  <c r="I12" i="4" s="1"/>
  <c r="B13" i="4" l="1"/>
  <c r="D13" i="4" s="1"/>
  <c r="E13" i="4" l="1"/>
  <c r="I13" i="4" s="1"/>
  <c r="B14" i="4" l="1"/>
  <c r="E14" i="4" l="1"/>
  <c r="C13" i="4"/>
  <c r="D14" i="4"/>
  <c r="B15" i="4" l="1"/>
  <c r="I14" i="4"/>
  <c r="E15" i="4" l="1"/>
  <c r="C14" i="4"/>
  <c r="D15" i="4"/>
  <c r="B16" i="4" l="1"/>
  <c r="D16" i="4" s="1"/>
  <c r="I15" i="4"/>
  <c r="C15" i="4" l="1"/>
  <c r="E16" i="4"/>
  <c r="I16" i="4" l="1"/>
  <c r="B17" i="4"/>
  <c r="D17" i="4" s="1"/>
  <c r="C16" i="4" l="1"/>
  <c r="E17" i="4"/>
  <c r="I17" i="4" l="1"/>
  <c r="B18" i="4"/>
  <c r="D18" i="4" s="1"/>
  <c r="E18" i="4" l="1"/>
  <c r="C17" i="4"/>
  <c r="B19" i="4" l="1"/>
  <c r="I18" i="4"/>
  <c r="E19" i="4" l="1"/>
  <c r="I19" i="4" s="1"/>
  <c r="C18" i="4"/>
  <c r="D19" i="4"/>
  <c r="B20" i="4" l="1"/>
  <c r="C19" i="4" l="1"/>
  <c r="E20" i="4"/>
  <c r="I20" i="4" s="1"/>
  <c r="D20" i="4"/>
  <c r="B21" i="4" l="1"/>
  <c r="D21" i="4" s="1"/>
  <c r="C20" i="4" l="1"/>
  <c r="E21" i="4"/>
  <c r="I21" i="4" s="1"/>
  <c r="B22" i="4" l="1"/>
  <c r="D22" i="4" s="1"/>
  <c r="E22" i="4" l="1"/>
  <c r="C21" i="4"/>
  <c r="E23" i="4" l="1"/>
  <c r="D23" i="4"/>
  <c r="G25" i="4" l="1"/>
  <c r="D24" i="4"/>
  <c r="D25" i="4" l="1"/>
  <c r="F25" i="4" s="1"/>
  <c r="M25" i="4" s="1"/>
  <c r="G26" i="4"/>
  <c r="D26" i="4" l="1"/>
  <c r="F26" i="4" s="1"/>
  <c r="M26" i="4" l="1"/>
  <c r="G27" i="4"/>
  <c r="D27" i="4" l="1"/>
  <c r="F27" i="4" s="1"/>
  <c r="M27" i="4" l="1"/>
  <c r="G28" i="4"/>
  <c r="D28" i="4" l="1"/>
  <c r="F28" i="4" s="1"/>
  <c r="M28" i="4" l="1"/>
  <c r="G29" i="4"/>
  <c r="D29" i="4" l="1"/>
  <c r="F29" i="4" s="1"/>
  <c r="M29" i="4" l="1"/>
  <c r="G30" i="4" l="1"/>
  <c r="D30" i="4"/>
  <c r="D31" i="4" l="1"/>
  <c r="F30" i="4"/>
  <c r="M30" i="4" l="1"/>
  <c r="M31" i="4" s="1"/>
  <c r="F31" i="4"/>
  <c r="J10" i="4" l="1"/>
  <c r="K10" i="4" s="1"/>
  <c r="Q10" i="4" s="1"/>
  <c r="J15" i="4"/>
  <c r="K15" i="4" s="1"/>
  <c r="Q15" i="4" s="1"/>
  <c r="J17" i="4"/>
  <c r="K17" i="4" s="1"/>
  <c r="Q17" i="4" s="1"/>
  <c r="J12" i="4"/>
  <c r="K12" i="4" s="1"/>
  <c r="Q12" i="4" s="1"/>
  <c r="J22" i="4"/>
  <c r="K22" i="4" s="1"/>
  <c r="Q22" i="4" s="1"/>
  <c r="K23" i="4" l="1"/>
  <c r="Q23" i="4" s="1"/>
  <c r="J19" i="4"/>
  <c r="K19" i="4" s="1"/>
  <c r="Q19" i="4" s="1"/>
  <c r="J11" i="4"/>
  <c r="K11" i="4" s="1"/>
  <c r="Q11" i="4" s="1"/>
  <c r="J21" i="4"/>
  <c r="K21" i="4" s="1"/>
  <c r="Q21" i="4" s="1"/>
  <c r="J20" i="4"/>
  <c r="K20" i="4" s="1"/>
  <c r="Q20" i="4" s="1"/>
  <c r="J14" i="4"/>
  <c r="K14" i="4" s="1"/>
  <c r="Q14" i="4" s="1"/>
  <c r="K5" i="4"/>
  <c r="K31" i="4" s="1"/>
  <c r="J18" i="4"/>
  <c r="K18" i="4" s="1"/>
  <c r="Q18" i="4" s="1"/>
  <c r="J9" i="4"/>
  <c r="K9" i="4" s="1"/>
  <c r="Q9" i="4" s="1"/>
  <c r="J6" i="4"/>
  <c r="K6" i="4" s="1"/>
  <c r="Q6" i="4" s="1"/>
  <c r="J8" i="4"/>
  <c r="K8" i="4" s="1"/>
  <c r="Q8" i="4" s="1"/>
  <c r="J16" i="4"/>
  <c r="K16" i="4" s="1"/>
  <c r="Q16" i="4" s="1"/>
  <c r="J7" i="4"/>
  <c r="K7" i="4" s="1"/>
  <c r="Q7" i="4" s="1"/>
  <c r="J13" i="4"/>
  <c r="K13" i="4" s="1"/>
  <c r="Q13" i="4" s="1"/>
  <c r="Q5" i="4" l="1"/>
  <c r="S4" i="4" s="1"/>
  <c r="O5" i="4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L24" i="4" s="1"/>
  <c r="N24" i="4" s="1"/>
  <c r="L27" i="4" l="1"/>
  <c r="N27" i="4" s="1"/>
  <c r="L26" i="4"/>
  <c r="N26" i="4" s="1"/>
  <c r="L28" i="4"/>
  <c r="N28" i="4" s="1"/>
  <c r="O24" i="4"/>
  <c r="L30" i="4"/>
  <c r="N30" i="4" s="1"/>
  <c r="L29" i="4"/>
  <c r="N29" i="4" s="1"/>
  <c r="L25" i="4"/>
  <c r="N25" i="4" s="1"/>
  <c r="O25" i="4" l="1"/>
  <c r="O26" i="4" s="1"/>
  <c r="O27" i="4" s="1"/>
  <c r="O28" i="4" s="1"/>
  <c r="O29" i="4" s="1"/>
  <c r="O30" i="4" s="1"/>
  <c r="T4" i="4"/>
  <c r="U4" i="4" s="1"/>
  <c r="N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Burkhead, Pam</author>
  </authors>
  <commentList>
    <comment ref="B4" authorId="0" shapeId="0" xr:uid="{3CC78A4A-30DE-489A-9C83-061E252AF5CB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Reserves will not be taken as this period may contain summer pay.</t>
        </r>
      </text>
    </comment>
    <comment ref="A5" authorId="0" shapeId="0" xr:uid="{3F7B1C44-C6E0-4600-AF6C-6D3676100959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Reserves deduction begins - first full payroll period of academic year.</t>
        </r>
      </text>
    </comment>
    <comment ref="I5" authorId="0" shapeId="0" xr:uid="{124DD75C-6128-4B1D-9982-51A11291E5C0}">
      <text>
        <r>
          <rPr>
            <b/>
            <sz val="9"/>
            <color indexed="81"/>
            <rFont val="Tahoma"/>
            <family val="2"/>
          </rPr>
          <t>Burkhead, Pam: Net Daily Rate</t>
        </r>
      </text>
    </comment>
    <comment ref="J5" authorId="0" shapeId="0" xr:uid="{271BB3AF-D8C5-4700-B630-D006C02CED4A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Daily Net X Reserve %</t>
        </r>
      </text>
    </comment>
    <comment ref="K5" authorId="0" shapeId="0" xr:uid="{92D1D16E-EAEE-463C-A840-B27E5DB99842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Daily Reserves X Days in Pay Period. Deduction amount.</t>
        </r>
      </text>
    </comment>
    <comment ref="H17" authorId="0" shapeId="0" xr:uid="{B9EA450D-E3A4-44D0-9E1B-DF1494D5A869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prepaid medical begins (6 periods)</t>
        </r>
      </text>
    </comment>
    <comment ref="H19" authorId="0" shapeId="0" xr:uid="{7C2FA6A6-EB1B-4BBC-B820-991ED5130529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3rd check of the month - no prepaids or regular health plan deductions</t>
        </r>
      </text>
    </comment>
    <comment ref="B23" authorId="0" shapeId="0" xr:uid="{A82D25D5-14CA-4127-92FB-31072DD21B9C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 deduction ends - last full payroll period of the academic year.</t>
        </r>
      </text>
    </comment>
    <comment ref="A24" authorId="0" shapeId="0" xr:uid="{D6E300A5-88A1-4924-9B2B-1F10E8A0F34F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 deduction begins 5/16/24 first day after the end of the Academic year (5/15/24).</t>
        </r>
      </text>
    </comment>
  </commentList>
</comments>
</file>

<file path=xl/sharedStrings.xml><?xml version="1.0" encoding="utf-8"?>
<sst xmlns="http://schemas.openxmlformats.org/spreadsheetml/2006/main" count="24" uniqueCount="24">
  <si>
    <t>Begin Date</t>
  </si>
  <si>
    <t>End Date</t>
  </si>
  <si>
    <t>Bank Dist Days</t>
  </si>
  <si>
    <t>Deduct  Days</t>
  </si>
  <si>
    <t>EE Net Pay</t>
  </si>
  <si>
    <t>EE Net Pay Daily Rate</t>
  </si>
  <si>
    <t>Summer Days</t>
  </si>
  <si>
    <t>EE Balance</t>
  </si>
  <si>
    <t>Daily Net %</t>
  </si>
  <si>
    <t>Distr Daily</t>
  </si>
  <si>
    <t>Day Count</t>
  </si>
  <si>
    <t>Pay Day</t>
  </si>
  <si>
    <t>Distrib Days</t>
  </si>
  <si>
    <t>Summer Distrib $</t>
  </si>
  <si>
    <t>Key Estimate Net Pay for Each Pay Period</t>
  </si>
  <si>
    <t>New Net Pay</t>
  </si>
  <si>
    <t>Average Pay - Academic Year</t>
  </si>
  <si>
    <t>Average Pay - Summer</t>
  </si>
  <si>
    <t>Avg Paycheck Variability</t>
  </si>
  <si>
    <r>
      <t xml:space="preserve">Academic Year Reserves for Summer Distribution </t>
    </r>
    <r>
      <rPr>
        <b/>
        <u/>
        <sz val="10"/>
        <rFont val="Arial"/>
        <family val="2"/>
      </rPr>
      <t>Sample</t>
    </r>
    <r>
      <rPr>
        <b/>
        <sz val="10"/>
        <rFont val="Arial"/>
        <family val="2"/>
      </rPr>
      <t xml:space="preserve"> Worksheet                                         Third year</t>
    </r>
  </si>
  <si>
    <t>Reserve Deduction</t>
  </si>
  <si>
    <t>8/18/2023 to 8/17/2024</t>
  </si>
  <si>
    <t>Final</t>
  </si>
  <si>
    <t>HRMFINANCE 07/23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</si>
</sst>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13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/>
    <xf numFmtId="164" fontId="0" fillId="0" borderId="0" xfId="0" applyNumberFormat="1"/>
    <xf numFmtId="7" fontId="13" fillId="0" borderId="5" xfId="1" applyNumberFormat="1" applyFont="1" applyFill="1" applyBorder="1" applyAlignment="1" applyProtection="1">
      <alignment wrapText="1"/>
    </xf>
    <xf numFmtId="7" fontId="13" fillId="0" borderId="7" xfId="1" applyNumberFormat="1" applyFont="1" applyFill="1" applyBorder="1" applyAlignment="1" applyProtection="1">
      <alignment wrapText="1"/>
    </xf>
    <xf numFmtId="7" fontId="13" fillId="0" borderId="1" xfId="1" applyNumberFormat="1" applyFont="1" applyFill="1" applyBorder="1" applyAlignment="1" applyProtection="1">
      <alignment wrapText="1"/>
    </xf>
    <xf numFmtId="7" fontId="13" fillId="0" borderId="11" xfId="1" applyNumberFormat="1" applyFont="1" applyFill="1" applyBorder="1" applyAlignment="1" applyProtection="1">
      <alignment wrapText="1"/>
    </xf>
    <xf numFmtId="164" fontId="13" fillId="7" borderId="12" xfId="2" applyNumberFormat="1" applyFont="1" applyFill="1" applyBorder="1" applyAlignment="1" applyProtection="1">
      <alignment horizontal="right"/>
    </xf>
    <xf numFmtId="7" fontId="1" fillId="0" borderId="7" xfId="1" applyNumberFormat="1" applyFill="1" applyBorder="1" applyAlignment="1" applyProtection="1">
      <alignment wrapText="1"/>
    </xf>
    <xf numFmtId="164" fontId="13" fillId="0" borderId="8" xfId="2" applyNumberFormat="1" applyFont="1" applyFill="1" applyBorder="1" applyAlignment="1" applyProtection="1">
      <alignment horizontal="right"/>
    </xf>
    <xf numFmtId="164" fontId="13" fillId="0" borderId="10" xfId="2" applyNumberFormat="1" applyFont="1" applyFill="1" applyBorder="1" applyAlignment="1" applyProtection="1">
      <alignment horizontal="right"/>
    </xf>
    <xf numFmtId="164" fontId="13" fillId="0" borderId="12" xfId="2" applyNumberFormat="1" applyFont="1" applyFill="1" applyBorder="1" applyAlignment="1" applyProtection="1">
      <alignment horizontal="right"/>
    </xf>
    <xf numFmtId="1" fontId="13" fillId="0" borderId="16" xfId="1" applyNumberFormat="1" applyFont="1" applyFill="1" applyBorder="1" applyAlignment="1" applyProtection="1">
      <alignment horizontal="center"/>
    </xf>
    <xf numFmtId="44" fontId="0" fillId="0" borderId="0" xfId="0" applyNumberForma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0" fillId="0" borderId="0" xfId="0" applyProtection="1"/>
    <xf numFmtId="164" fontId="11" fillId="0" borderId="0" xfId="0" applyNumberFormat="1" applyFont="1" applyAlignment="1" applyProtection="1">
      <alignment wrapText="1"/>
    </xf>
    <xf numFmtId="164" fontId="11" fillId="0" borderId="2" xfId="0" applyNumberFormat="1" applyFont="1" applyBorder="1" applyAlignment="1" applyProtection="1">
      <alignment wrapText="1"/>
    </xf>
    <xf numFmtId="164" fontId="11" fillId="0" borderId="3" xfId="0" applyNumberFormat="1" applyFont="1" applyBorder="1" applyAlignment="1" applyProtection="1">
      <alignment wrapText="1"/>
    </xf>
    <xf numFmtId="164" fontId="11" fillId="0" borderId="4" xfId="0" applyNumberFormat="1" applyFont="1" applyBorder="1" applyAlignment="1" applyProtection="1">
      <alignment wrapText="1"/>
    </xf>
    <xf numFmtId="14" fontId="3" fillId="5" borderId="13" xfId="0" applyNumberFormat="1" applyFont="1" applyFill="1" applyBorder="1" applyAlignment="1" applyProtection="1">
      <alignment wrapText="1"/>
    </xf>
    <xf numFmtId="14" fontId="3" fillId="5" borderId="5" xfId="0" applyNumberFormat="1" applyFont="1" applyFill="1" applyBorder="1" applyAlignment="1" applyProtection="1">
      <alignment wrapText="1"/>
    </xf>
    <xf numFmtId="1" fontId="0" fillId="0" borderId="5" xfId="0" applyNumberFormat="1" applyBorder="1" applyAlignment="1" applyProtection="1">
      <alignment horizontal="center"/>
    </xf>
    <xf numFmtId="1" fontId="0" fillId="4" borderId="5" xfId="0" applyNumberFormat="1" applyFill="1" applyBorder="1" applyAlignment="1" applyProtection="1">
      <alignment horizontal="center"/>
    </xf>
    <xf numFmtId="7" fontId="0" fillId="0" borderId="5" xfId="0" applyNumberFormat="1" applyBorder="1" applyAlignment="1" applyProtection="1">
      <alignment horizontal="right"/>
    </xf>
    <xf numFmtId="7" fontId="3" fillId="0" borderId="5" xfId="0" applyNumberFormat="1" applyFont="1" applyBorder="1" applyAlignment="1" applyProtection="1">
      <alignment wrapText="1"/>
    </xf>
    <xf numFmtId="164" fontId="0" fillId="0" borderId="5" xfId="0" applyNumberFormat="1" applyBorder="1" applyProtection="1"/>
    <xf numFmtId="164" fontId="0" fillId="0" borderId="5" xfId="0" applyNumberFormat="1" applyBorder="1" applyAlignment="1" applyProtection="1">
      <alignment horizontal="right"/>
    </xf>
    <xf numFmtId="164" fontId="0" fillId="0" borderId="14" xfId="0" applyNumberFormat="1" applyBorder="1" applyAlignment="1" applyProtection="1">
      <alignment horizontal="right"/>
    </xf>
    <xf numFmtId="44" fontId="0" fillId="0" borderId="18" xfId="3" applyFont="1" applyBorder="1" applyProtection="1"/>
    <xf numFmtId="164" fontId="0" fillId="0" borderId="19" xfId="0" applyNumberFormat="1" applyBorder="1" applyProtection="1"/>
    <xf numFmtId="44" fontId="0" fillId="0" borderId="20" xfId="0" applyNumberFormat="1" applyBorder="1" applyProtection="1"/>
    <xf numFmtId="14" fontId="0" fillId="0" borderId="6" xfId="0" applyNumberFormat="1" applyBorder="1" applyProtection="1"/>
    <xf numFmtId="14" fontId="3" fillId="0" borderId="7" xfId="0" applyNumberFormat="1" applyFont="1" applyBorder="1" applyProtection="1"/>
    <xf numFmtId="1" fontId="0" fillId="0" borderId="7" xfId="0" applyNumberFormat="1" applyBorder="1" applyAlignment="1" applyProtection="1">
      <alignment horizontal="center"/>
    </xf>
    <xf numFmtId="1" fontId="0" fillId="4" borderId="7" xfId="0" applyNumberFormat="1" applyFill="1" applyBorder="1" applyAlignment="1" applyProtection="1">
      <alignment horizontal="center"/>
    </xf>
    <xf numFmtId="7" fontId="3" fillId="0" borderId="7" xfId="0" applyNumberFormat="1" applyFont="1" applyBorder="1" applyAlignment="1" applyProtection="1">
      <alignment wrapText="1"/>
    </xf>
    <xf numFmtId="7" fontId="0" fillId="7" borderId="7" xfId="0" applyNumberFormat="1" applyFill="1" applyBorder="1" applyAlignment="1" applyProtection="1">
      <alignment horizontal="right"/>
    </xf>
    <xf numFmtId="164" fontId="0" fillId="0" borderId="7" xfId="0" applyNumberFormat="1" applyBorder="1" applyProtection="1"/>
    <xf numFmtId="7" fontId="0" fillId="0" borderId="7" xfId="0" applyNumberFormat="1" applyBorder="1" applyAlignment="1" applyProtection="1">
      <alignment horizontal="right"/>
    </xf>
    <xf numFmtId="164" fontId="0" fillId="0" borderId="7" xfId="0" applyNumberFormat="1" applyBorder="1" applyAlignment="1" applyProtection="1">
      <alignment horizontal="right"/>
    </xf>
    <xf numFmtId="164" fontId="0" fillId="0" borderId="8" xfId="0" applyNumberFormat="1" applyBorder="1" applyAlignment="1" applyProtection="1">
      <alignment horizontal="right"/>
    </xf>
    <xf numFmtId="7" fontId="0" fillId="9" borderId="0" xfId="0" applyNumberFormat="1" applyFill="1" applyProtection="1"/>
    <xf numFmtId="14" fontId="0" fillId="0" borderId="9" xfId="0" applyNumberFormat="1" applyBorder="1" applyProtection="1"/>
    <xf numFmtId="14" fontId="3" fillId="0" borderId="1" xfId="0" applyNumberFormat="1" applyFont="1" applyBorder="1" applyProtection="1"/>
    <xf numFmtId="1" fontId="0" fillId="0" borderId="1" xfId="0" applyNumberFormat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7" fontId="3" fillId="0" borderId="1" xfId="0" applyNumberFormat="1" applyFont="1" applyBorder="1" applyAlignment="1" applyProtection="1">
      <alignment wrapText="1"/>
    </xf>
    <xf numFmtId="7" fontId="0" fillId="7" borderId="1" xfId="0" applyNumberFormat="1" applyFill="1" applyBorder="1" applyAlignment="1" applyProtection="1">
      <alignment horizontal="right"/>
    </xf>
    <xf numFmtId="164" fontId="0" fillId="0" borderId="1" xfId="0" applyNumberFormat="1" applyBorder="1" applyProtection="1"/>
    <xf numFmtId="7" fontId="0" fillId="0" borderId="1" xfId="0" applyNumberFormat="1" applyBorder="1" applyAlignment="1" applyProtection="1">
      <alignment horizontal="right"/>
    </xf>
    <xf numFmtId="164" fontId="0" fillId="0" borderId="1" xfId="0" applyNumberFormat="1" applyBorder="1" applyAlignment="1" applyProtection="1">
      <alignment horizontal="right"/>
    </xf>
    <xf numFmtId="164" fontId="0" fillId="0" borderId="10" xfId="0" applyNumberFormat="1" applyBorder="1" applyAlignment="1" applyProtection="1">
      <alignment horizontal="right"/>
    </xf>
    <xf numFmtId="7" fontId="0" fillId="0" borderId="0" xfId="0" applyNumberFormat="1" applyProtection="1"/>
    <xf numFmtId="14" fontId="0" fillId="0" borderId="21" xfId="0" applyNumberFormat="1" applyBorder="1" applyProtection="1"/>
    <xf numFmtId="14" fontId="3" fillId="0" borderId="24" xfId="0" applyNumberFormat="1" applyFont="1" applyBorder="1" applyProtection="1"/>
    <xf numFmtId="1" fontId="0" fillId="0" borderId="11" xfId="0" applyNumberFormat="1" applyBorder="1" applyAlignment="1" applyProtection="1">
      <alignment horizontal="center"/>
    </xf>
    <xf numFmtId="1" fontId="0" fillId="4" borderId="11" xfId="0" applyNumberFormat="1" applyFill="1" applyBorder="1" applyAlignment="1" applyProtection="1">
      <alignment horizontal="center"/>
    </xf>
    <xf numFmtId="7" fontId="3" fillId="0" borderId="11" xfId="0" applyNumberFormat="1" applyFont="1" applyBorder="1" applyAlignment="1" applyProtection="1">
      <alignment wrapText="1"/>
    </xf>
    <xf numFmtId="7" fontId="0" fillId="7" borderId="11" xfId="0" applyNumberFormat="1" applyFill="1" applyBorder="1" applyAlignment="1" applyProtection="1">
      <alignment horizontal="right"/>
    </xf>
    <xf numFmtId="164" fontId="0" fillId="0" borderId="11" xfId="0" applyNumberFormat="1" applyBorder="1" applyProtection="1"/>
    <xf numFmtId="7" fontId="0" fillId="0" borderId="11" xfId="0" applyNumberFormat="1" applyBorder="1" applyAlignment="1" applyProtection="1">
      <alignment horizontal="right"/>
    </xf>
    <xf numFmtId="164" fontId="0" fillId="0" borderId="11" xfId="0" applyNumberFormat="1" applyBorder="1" applyAlignment="1" applyProtection="1">
      <alignment horizontal="right"/>
    </xf>
    <xf numFmtId="14" fontId="0" fillId="0" borderId="22" xfId="0" applyNumberFormat="1" applyBorder="1" applyProtection="1"/>
    <xf numFmtId="14" fontId="3" fillId="0" borderId="23" xfId="0" applyNumberFormat="1" applyFont="1" applyBorder="1" applyProtection="1"/>
    <xf numFmtId="37" fontId="0" fillId="0" borderId="7" xfId="0" applyNumberFormat="1" applyBorder="1" applyAlignment="1" applyProtection="1">
      <alignment horizontal="right"/>
    </xf>
    <xf numFmtId="164" fontId="0" fillId="7" borderId="7" xfId="0" applyNumberFormat="1" applyFill="1" applyBorder="1" applyAlignment="1" applyProtection="1">
      <alignment horizontal="right"/>
    </xf>
    <xf numFmtId="1" fontId="0" fillId="6" borderId="1" xfId="0" applyNumberFormat="1" applyFill="1" applyBorder="1" applyAlignment="1" applyProtection="1">
      <alignment horizontal="center"/>
    </xf>
    <xf numFmtId="37" fontId="0" fillId="0" borderId="1" xfId="0" applyNumberFormat="1" applyBorder="1" applyAlignment="1" applyProtection="1">
      <alignment horizontal="right"/>
    </xf>
    <xf numFmtId="164" fontId="0" fillId="7" borderId="1" xfId="0" applyNumberFormat="1" applyFill="1" applyBorder="1" applyAlignment="1" applyProtection="1">
      <alignment horizontal="right"/>
    </xf>
    <xf numFmtId="1" fontId="0" fillId="6" borderId="11" xfId="0" applyNumberFormat="1" applyFill="1" applyBorder="1" applyAlignment="1" applyProtection="1">
      <alignment horizontal="center"/>
    </xf>
    <xf numFmtId="37" fontId="0" fillId="0" borderId="11" xfId="0" applyNumberFormat="1" applyBorder="1" applyAlignment="1" applyProtection="1">
      <alignment horizontal="right"/>
    </xf>
    <xf numFmtId="164" fontId="0" fillId="7" borderId="11" xfId="0" applyNumberFormat="1" applyFill="1" applyBorder="1" applyAlignment="1" applyProtection="1">
      <alignment horizontal="right"/>
    </xf>
    <xf numFmtId="164" fontId="0" fillId="0" borderId="0" xfId="0" applyNumberFormat="1" applyProtection="1"/>
    <xf numFmtId="14" fontId="12" fillId="0" borderId="15" xfId="0" applyNumberFormat="1" applyFont="1" applyBorder="1" applyProtection="1"/>
    <xf numFmtId="14" fontId="8" fillId="0" borderId="16" xfId="0" applyNumberFormat="1" applyFont="1" applyBorder="1" applyProtection="1"/>
    <xf numFmtId="1" fontId="4" fillId="0" borderId="16" xfId="0" applyNumberFormat="1" applyFont="1" applyBorder="1" applyAlignment="1" applyProtection="1">
      <alignment horizontal="center"/>
    </xf>
    <xf numFmtId="7" fontId="4" fillId="0" borderId="16" xfId="0" applyNumberFormat="1" applyFont="1" applyBorder="1" applyAlignment="1" applyProtection="1">
      <alignment horizontal="right"/>
    </xf>
    <xf numFmtId="7" fontId="8" fillId="0" borderId="16" xfId="0" applyNumberFormat="1" applyFont="1" applyBorder="1" applyAlignment="1" applyProtection="1">
      <alignment wrapText="1"/>
    </xf>
    <xf numFmtId="0" fontId="0" fillId="0" borderId="16" xfId="0" applyBorder="1" applyProtection="1"/>
    <xf numFmtId="37" fontId="4" fillId="0" borderId="16" xfId="0" applyNumberFormat="1" applyFont="1" applyBorder="1" applyAlignment="1" applyProtection="1">
      <alignment horizontal="right"/>
    </xf>
    <xf numFmtId="164" fontId="4" fillId="0" borderId="16" xfId="0" applyNumberFormat="1" applyFont="1" applyBorder="1" applyAlignment="1" applyProtection="1">
      <alignment horizontal="right"/>
    </xf>
    <xf numFmtId="164" fontId="4" fillId="0" borderId="17" xfId="0" applyNumberFormat="1" applyFont="1" applyBorder="1" applyAlignment="1" applyProtection="1">
      <alignment horizontal="right"/>
    </xf>
    <xf numFmtId="0" fontId="6" fillId="0" borderId="0" xfId="0" applyFont="1" applyProtection="1"/>
    <xf numFmtId="44" fontId="0" fillId="8" borderId="7" xfId="3" applyFont="1" applyFill="1" applyBorder="1" applyAlignment="1" applyProtection="1">
      <alignment horizontal="center"/>
      <protection locked="0"/>
    </xf>
    <xf numFmtId="44" fontId="0" fillId="8" borderId="1" xfId="3" applyFont="1" applyFill="1" applyBorder="1" applyAlignment="1" applyProtection="1">
      <alignment horizontal="center"/>
      <protection locked="0"/>
    </xf>
    <xf numFmtId="44" fontId="0" fillId="8" borderId="11" xfId="3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wrapText="1"/>
    </xf>
    <xf numFmtId="0" fontId="7" fillId="0" borderId="23" xfId="0" applyFont="1" applyBorder="1" applyAlignment="1" applyProtection="1">
      <alignment wrapText="1"/>
    </xf>
    <xf numFmtId="0" fontId="7" fillId="8" borderId="23" xfId="0" applyFont="1" applyFill="1" applyBorder="1" applyAlignment="1" applyProtection="1">
      <alignment wrapText="1"/>
    </xf>
    <xf numFmtId="0" fontId="7" fillId="0" borderId="23" xfId="0" applyFont="1" applyBorder="1" applyAlignment="1" applyProtection="1">
      <alignment horizontal="center" wrapText="1"/>
    </xf>
    <xf numFmtId="10" fontId="11" fillId="0" borderId="23" xfId="0" applyNumberFormat="1" applyFont="1" applyBorder="1" applyAlignment="1" applyProtection="1">
      <alignment wrapText="1"/>
    </xf>
    <xf numFmtId="0" fontId="11" fillId="0" borderId="23" xfId="0" applyFont="1" applyBorder="1" applyAlignment="1" applyProtection="1">
      <alignment wrapText="1"/>
    </xf>
    <xf numFmtId="164" fontId="11" fillId="0" borderId="23" xfId="0" applyNumberFormat="1" applyFont="1" applyBorder="1" applyAlignment="1" applyProtection="1">
      <alignment wrapText="1"/>
    </xf>
    <xf numFmtId="164" fontId="11" fillId="0" borderId="25" xfId="0" applyNumberFormat="1" applyFont="1" applyBorder="1" applyAlignment="1" applyProtection="1">
      <alignment wrapText="1"/>
    </xf>
    <xf numFmtId="0" fontId="15" fillId="0" borderId="26" xfId="0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wrapText="1"/>
    </xf>
    <xf numFmtId="0" fontId="0" fillId="0" borderId="27" xfId="0" applyBorder="1" applyAlignment="1" applyProtection="1">
      <alignment horizontal="center" wrapText="1"/>
    </xf>
    <xf numFmtId="0" fontId="11" fillId="0" borderId="27" xfId="0" applyFont="1" applyBorder="1" applyAlignment="1" applyProtection="1">
      <alignment wrapText="1"/>
    </xf>
    <xf numFmtId="0" fontId="0" fillId="0" borderId="27" xfId="0" applyBorder="1" applyAlignment="1" applyProtection="1">
      <alignment wrapText="1"/>
    </xf>
    <xf numFmtId="164" fontId="0" fillId="0" borderId="27" xfId="0" applyNumberFormat="1" applyBorder="1" applyProtection="1"/>
    <xf numFmtId="164" fontId="0" fillId="0" borderId="27" xfId="0" applyNumberFormat="1" applyBorder="1" applyAlignment="1" applyProtection="1">
      <alignment wrapText="1"/>
    </xf>
    <xf numFmtId="164" fontId="0" fillId="0" borderId="28" xfId="0" applyNumberFormat="1" applyBorder="1" applyProtection="1"/>
  </cellXfs>
  <cellStyles count="4">
    <cellStyle name="Currency" xfId="3" builtinId="4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EB89-4D10-4650-930F-B4FDBB8B2D6A}">
  <dimension ref="A1:U33"/>
  <sheetViews>
    <sheetView tabSelected="1" zoomScaleNormal="100" workbookViewId="0">
      <selection activeCell="H19" sqref="H19"/>
    </sheetView>
  </sheetViews>
  <sheetFormatPr defaultRowHeight="14.5" x14ac:dyDescent="0.35"/>
  <cols>
    <col min="1" max="1" width="10.7265625" bestFit="1" customWidth="1"/>
    <col min="2" max="2" width="10.7265625" style="1" bestFit="1" customWidth="1"/>
    <col min="3" max="3" width="15.7265625" style="1" customWidth="1"/>
    <col min="4" max="4" width="6.81640625" hidden="1" customWidth="1"/>
    <col min="5" max="5" width="7.6328125" customWidth="1"/>
    <col min="6" max="6" width="5" hidden="1" customWidth="1"/>
    <col min="7" max="7" width="6.7265625" customWidth="1"/>
    <col min="8" max="8" width="13.81640625" customWidth="1"/>
    <col min="9" max="9" width="10.26953125" bestFit="1" customWidth="1"/>
    <col min="10" max="10" width="11.1796875" bestFit="1" customWidth="1"/>
    <col min="11" max="11" width="11.453125" customWidth="1"/>
    <col min="12" max="12" width="7.90625" style="2" customWidth="1"/>
    <col min="13" max="13" width="8" customWidth="1"/>
    <col min="14" max="14" width="11.7265625" style="2" customWidth="1"/>
    <col min="15" max="15" width="10.7265625" style="2" customWidth="1"/>
    <col min="16" max="16" width="3" customWidth="1"/>
    <col min="17" max="17" width="12.1796875" customWidth="1"/>
    <col min="18" max="18" width="2.1796875" customWidth="1"/>
    <col min="19" max="19" width="16" customWidth="1"/>
    <col min="20" max="20" width="15.453125" customWidth="1"/>
    <col min="21" max="21" width="13.453125" customWidth="1"/>
  </cols>
  <sheetData>
    <row r="1" spans="1:21" ht="15" thickBot="1" x14ac:dyDescent="0.4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7"/>
    </row>
    <row r="2" spans="1:21" ht="66.75" customHeight="1" thickBot="1" x14ac:dyDescent="0.4">
      <c r="A2" s="98" t="s">
        <v>21</v>
      </c>
      <c r="B2" s="99"/>
      <c r="C2" s="99"/>
      <c r="D2" s="99"/>
      <c r="E2" s="99"/>
      <c r="F2" s="99"/>
      <c r="G2" s="99"/>
      <c r="H2" s="100" t="s">
        <v>14</v>
      </c>
      <c r="I2" s="101"/>
      <c r="J2" s="102" t="s">
        <v>8</v>
      </c>
      <c r="K2" s="103"/>
      <c r="L2" s="104"/>
      <c r="M2" s="103"/>
      <c r="N2" s="105"/>
      <c r="O2" s="106"/>
      <c r="P2" s="18"/>
      <c r="Q2" s="18"/>
      <c r="R2" s="18"/>
      <c r="S2" s="18"/>
      <c r="T2" s="18"/>
      <c r="U2" s="18"/>
    </row>
    <row r="3" spans="1:21" ht="62.5" customHeight="1" x14ac:dyDescent="0.35">
      <c r="A3" s="90" t="s">
        <v>0</v>
      </c>
      <c r="B3" s="91" t="s">
        <v>1</v>
      </c>
      <c r="C3" s="91" t="s">
        <v>11</v>
      </c>
      <c r="D3" s="91" t="s">
        <v>10</v>
      </c>
      <c r="E3" s="91" t="s">
        <v>3</v>
      </c>
      <c r="F3" s="91" t="s">
        <v>2</v>
      </c>
      <c r="G3" s="91" t="s">
        <v>12</v>
      </c>
      <c r="H3" s="92" t="s">
        <v>4</v>
      </c>
      <c r="I3" s="93" t="s">
        <v>5</v>
      </c>
      <c r="J3" s="94">
        <f>G31/(G31+E31)+0.00812</f>
        <v>0.26923111111111114</v>
      </c>
      <c r="K3" s="95" t="s">
        <v>20</v>
      </c>
      <c r="L3" s="96" t="s">
        <v>9</v>
      </c>
      <c r="M3" s="95" t="s">
        <v>6</v>
      </c>
      <c r="N3" s="96" t="s">
        <v>13</v>
      </c>
      <c r="O3" s="97" t="s">
        <v>7</v>
      </c>
      <c r="P3" s="18"/>
      <c r="Q3" s="19" t="s">
        <v>15</v>
      </c>
      <c r="R3" s="18"/>
      <c r="S3" s="20" t="s">
        <v>16</v>
      </c>
      <c r="T3" s="21" t="s">
        <v>17</v>
      </c>
      <c r="U3" s="22" t="s">
        <v>18</v>
      </c>
    </row>
    <row r="4" spans="1:21" ht="15" thickBot="1" x14ac:dyDescent="0.4">
      <c r="A4" s="23">
        <v>45144</v>
      </c>
      <c r="B4" s="24">
        <v>45157</v>
      </c>
      <c r="C4" s="24">
        <f>B4+13</f>
        <v>45170</v>
      </c>
      <c r="D4" s="25">
        <f>DATEDIF(A4,B4,"d")+1</f>
        <v>14</v>
      </c>
      <c r="E4" s="25"/>
      <c r="F4" s="26"/>
      <c r="G4" s="25"/>
      <c r="H4" s="27"/>
      <c r="I4" s="28"/>
      <c r="J4" s="3"/>
      <c r="K4" s="27"/>
      <c r="L4" s="29"/>
      <c r="M4" s="27"/>
      <c r="N4" s="30"/>
      <c r="O4" s="31"/>
      <c r="P4" s="18"/>
      <c r="Q4" s="18"/>
      <c r="R4" s="18"/>
      <c r="S4" s="32">
        <f>SUM(Q5:Q23)/COUNT(Q5:Q23)</f>
        <v>1780.7683976608191</v>
      </c>
      <c r="T4" s="33">
        <f>SUM(N24:N30)/COUNT(N24:N30)</f>
        <v>1780.7714920634928</v>
      </c>
      <c r="U4" s="34">
        <f>S4-T4</f>
        <v>-3.094402673696095E-3</v>
      </c>
    </row>
    <row r="5" spans="1:21" x14ac:dyDescent="0.35">
      <c r="A5" s="35">
        <f t="shared" ref="A5:A30" si="0">B4+1</f>
        <v>45158</v>
      </c>
      <c r="B5" s="36">
        <f>A5+13</f>
        <v>45171</v>
      </c>
      <c r="C5" s="36">
        <f>B6-1</f>
        <v>45184</v>
      </c>
      <c r="D5" s="37">
        <f t="shared" ref="D5:D23" si="1">DATEDIF(A5,B5,"d")+1</f>
        <v>14</v>
      </c>
      <c r="E5" s="37">
        <f t="shared" ref="E5:E23" si="2">B5-A5+1</f>
        <v>14</v>
      </c>
      <c r="F5" s="38"/>
      <c r="G5" s="37"/>
      <c r="H5" s="87">
        <v>2500</v>
      </c>
      <c r="I5" s="39">
        <f>H5/E5</f>
        <v>178.57142857142858</v>
      </c>
      <c r="J5" s="4">
        <f>I5*$J$3</f>
        <v>48.076984126984136</v>
      </c>
      <c r="K5" s="40">
        <f t="shared" ref="K5:K23" si="3">J5*E5</f>
        <v>673.0777777777779</v>
      </c>
      <c r="L5" s="41"/>
      <c r="M5" s="42"/>
      <c r="N5" s="43"/>
      <c r="O5" s="44">
        <f>O4+K5-N5</f>
        <v>673.0777777777779</v>
      </c>
      <c r="P5" s="18"/>
      <c r="Q5" s="45">
        <f>H5-K5</f>
        <v>1826.922222222222</v>
      </c>
      <c r="R5" s="18"/>
      <c r="S5" s="18"/>
      <c r="T5" s="18"/>
      <c r="U5" s="18"/>
    </row>
    <row r="6" spans="1:21" x14ac:dyDescent="0.35">
      <c r="A6" s="46">
        <f t="shared" si="0"/>
        <v>45172</v>
      </c>
      <c r="B6" s="47">
        <f t="shared" ref="B6:B22" si="4">A6+13</f>
        <v>45185</v>
      </c>
      <c r="C6" s="47">
        <f t="shared" ref="C6:C22" si="5">B7-1</f>
        <v>45198</v>
      </c>
      <c r="D6" s="48">
        <f t="shared" si="1"/>
        <v>14</v>
      </c>
      <c r="E6" s="48">
        <f t="shared" si="2"/>
        <v>14</v>
      </c>
      <c r="F6" s="49"/>
      <c r="G6" s="48"/>
      <c r="H6" s="88">
        <v>2500</v>
      </c>
      <c r="I6" s="50">
        <f t="shared" ref="I6:I21" si="6">H6/E6</f>
        <v>178.57142857142858</v>
      </c>
      <c r="J6" s="5">
        <f t="shared" ref="J6:J22" si="7">I6*$J$3</f>
        <v>48.076984126984136</v>
      </c>
      <c r="K6" s="51">
        <f t="shared" si="3"/>
        <v>673.0777777777779</v>
      </c>
      <c r="L6" s="52"/>
      <c r="M6" s="53"/>
      <c r="N6" s="54"/>
      <c r="O6" s="55">
        <f t="shared" ref="O6:O30" si="8">O5+K6-N6</f>
        <v>1346.1555555555558</v>
      </c>
      <c r="P6" s="18"/>
      <c r="Q6" s="45">
        <f>H6-K6</f>
        <v>1826.922222222222</v>
      </c>
      <c r="R6" s="18"/>
      <c r="S6" s="18"/>
      <c r="T6" s="18"/>
      <c r="U6" s="18"/>
    </row>
    <row r="7" spans="1:21" x14ac:dyDescent="0.35">
      <c r="A7" s="46">
        <f t="shared" si="0"/>
        <v>45186</v>
      </c>
      <c r="B7" s="47">
        <f t="shared" si="4"/>
        <v>45199</v>
      </c>
      <c r="C7" s="47">
        <f t="shared" si="5"/>
        <v>45212</v>
      </c>
      <c r="D7" s="48">
        <f t="shared" si="1"/>
        <v>14</v>
      </c>
      <c r="E7" s="48">
        <f t="shared" si="2"/>
        <v>14</v>
      </c>
      <c r="F7" s="49"/>
      <c r="G7" s="48"/>
      <c r="H7" s="88">
        <v>2500</v>
      </c>
      <c r="I7" s="50">
        <f t="shared" si="6"/>
        <v>178.57142857142858</v>
      </c>
      <c r="J7" s="5">
        <f t="shared" si="7"/>
        <v>48.076984126984136</v>
      </c>
      <c r="K7" s="51">
        <f t="shared" si="3"/>
        <v>673.0777777777779</v>
      </c>
      <c r="L7" s="52"/>
      <c r="M7" s="53"/>
      <c r="N7" s="54"/>
      <c r="O7" s="55">
        <f t="shared" si="8"/>
        <v>2019.2333333333336</v>
      </c>
      <c r="P7" s="18"/>
      <c r="Q7" s="45">
        <f t="shared" ref="Q7:Q23" si="9">H7-K7</f>
        <v>1826.922222222222</v>
      </c>
      <c r="R7" s="18"/>
      <c r="S7" s="18"/>
      <c r="T7" s="18"/>
      <c r="U7" s="18"/>
    </row>
    <row r="8" spans="1:21" x14ac:dyDescent="0.35">
      <c r="A8" s="46">
        <f t="shared" si="0"/>
        <v>45200</v>
      </c>
      <c r="B8" s="47">
        <f t="shared" si="4"/>
        <v>45213</v>
      </c>
      <c r="C8" s="47">
        <f t="shared" si="5"/>
        <v>45226</v>
      </c>
      <c r="D8" s="48">
        <f t="shared" si="1"/>
        <v>14</v>
      </c>
      <c r="E8" s="48">
        <f t="shared" si="2"/>
        <v>14</v>
      </c>
      <c r="F8" s="49"/>
      <c r="G8" s="48"/>
      <c r="H8" s="88">
        <v>2500</v>
      </c>
      <c r="I8" s="50">
        <f t="shared" si="6"/>
        <v>178.57142857142858</v>
      </c>
      <c r="J8" s="5">
        <f t="shared" si="7"/>
        <v>48.076984126984136</v>
      </c>
      <c r="K8" s="51">
        <f t="shared" si="3"/>
        <v>673.0777777777779</v>
      </c>
      <c r="L8" s="52"/>
      <c r="M8" s="53"/>
      <c r="N8" s="54"/>
      <c r="O8" s="55">
        <f t="shared" si="8"/>
        <v>2692.3111111111116</v>
      </c>
      <c r="P8" s="18"/>
      <c r="Q8" s="45">
        <f t="shared" si="9"/>
        <v>1826.922222222222</v>
      </c>
      <c r="R8" s="18"/>
      <c r="S8" s="18"/>
      <c r="T8" s="18"/>
      <c r="U8" s="18"/>
    </row>
    <row r="9" spans="1:21" x14ac:dyDescent="0.35">
      <c r="A9" s="46">
        <f t="shared" si="0"/>
        <v>45214</v>
      </c>
      <c r="B9" s="47">
        <f t="shared" si="4"/>
        <v>45227</v>
      </c>
      <c r="C9" s="47">
        <f t="shared" si="5"/>
        <v>45240</v>
      </c>
      <c r="D9" s="48">
        <f t="shared" si="1"/>
        <v>14</v>
      </c>
      <c r="E9" s="48">
        <f t="shared" si="2"/>
        <v>14</v>
      </c>
      <c r="F9" s="49"/>
      <c r="G9" s="48"/>
      <c r="H9" s="88">
        <v>2500</v>
      </c>
      <c r="I9" s="50">
        <f t="shared" si="6"/>
        <v>178.57142857142858</v>
      </c>
      <c r="J9" s="5">
        <f t="shared" si="7"/>
        <v>48.076984126984136</v>
      </c>
      <c r="K9" s="51">
        <f t="shared" si="3"/>
        <v>673.0777777777779</v>
      </c>
      <c r="L9" s="52"/>
      <c r="M9" s="53"/>
      <c r="N9" s="54"/>
      <c r="O9" s="55">
        <f t="shared" si="8"/>
        <v>3365.3888888888896</v>
      </c>
      <c r="P9" s="18"/>
      <c r="Q9" s="45">
        <f t="shared" si="9"/>
        <v>1826.922222222222</v>
      </c>
      <c r="R9" s="18"/>
      <c r="S9" s="18"/>
      <c r="T9" s="18"/>
      <c r="U9" s="18"/>
    </row>
    <row r="10" spans="1:21" x14ac:dyDescent="0.35">
      <c r="A10" s="46">
        <f t="shared" si="0"/>
        <v>45228</v>
      </c>
      <c r="B10" s="47">
        <f t="shared" si="4"/>
        <v>45241</v>
      </c>
      <c r="C10" s="47">
        <v>44524</v>
      </c>
      <c r="D10" s="48">
        <f t="shared" si="1"/>
        <v>14</v>
      </c>
      <c r="E10" s="48">
        <f t="shared" si="2"/>
        <v>14</v>
      </c>
      <c r="F10" s="49"/>
      <c r="G10" s="48"/>
      <c r="H10" s="88">
        <v>2500</v>
      </c>
      <c r="I10" s="50">
        <f t="shared" si="6"/>
        <v>178.57142857142858</v>
      </c>
      <c r="J10" s="5">
        <f t="shared" si="7"/>
        <v>48.076984126984136</v>
      </c>
      <c r="K10" s="51">
        <f t="shared" si="3"/>
        <v>673.0777777777779</v>
      </c>
      <c r="L10" s="52"/>
      <c r="M10" s="53"/>
      <c r="N10" s="54"/>
      <c r="O10" s="55">
        <f t="shared" si="8"/>
        <v>4038.4666666666676</v>
      </c>
      <c r="P10" s="18"/>
      <c r="Q10" s="45">
        <f t="shared" si="9"/>
        <v>1826.922222222222</v>
      </c>
      <c r="R10" s="18"/>
      <c r="S10" s="18"/>
      <c r="T10" s="18"/>
      <c r="U10" s="18"/>
    </row>
    <row r="11" spans="1:21" x14ac:dyDescent="0.35">
      <c r="A11" s="46">
        <f t="shared" si="0"/>
        <v>45242</v>
      </c>
      <c r="B11" s="47">
        <f t="shared" si="4"/>
        <v>45255</v>
      </c>
      <c r="C11" s="47">
        <f t="shared" si="5"/>
        <v>45268</v>
      </c>
      <c r="D11" s="48">
        <f t="shared" si="1"/>
        <v>14</v>
      </c>
      <c r="E11" s="48">
        <f t="shared" si="2"/>
        <v>14</v>
      </c>
      <c r="F11" s="49"/>
      <c r="G11" s="48"/>
      <c r="H11" s="88">
        <v>2500</v>
      </c>
      <c r="I11" s="50">
        <f t="shared" si="6"/>
        <v>178.57142857142858</v>
      </c>
      <c r="J11" s="5">
        <f t="shared" si="7"/>
        <v>48.076984126984136</v>
      </c>
      <c r="K11" s="51">
        <f t="shared" si="3"/>
        <v>673.0777777777779</v>
      </c>
      <c r="L11" s="52"/>
      <c r="M11" s="53"/>
      <c r="N11" s="54"/>
      <c r="O11" s="55">
        <f t="shared" si="8"/>
        <v>4711.5444444444456</v>
      </c>
      <c r="P11" s="18"/>
      <c r="Q11" s="45">
        <f t="shared" si="9"/>
        <v>1826.922222222222</v>
      </c>
      <c r="R11" s="18"/>
      <c r="S11" s="18"/>
      <c r="T11" s="18"/>
      <c r="U11" s="18"/>
    </row>
    <row r="12" spans="1:21" x14ac:dyDescent="0.35">
      <c r="A12" s="46">
        <f t="shared" si="0"/>
        <v>45256</v>
      </c>
      <c r="B12" s="47">
        <f t="shared" si="4"/>
        <v>45269</v>
      </c>
      <c r="C12" s="47">
        <v>44553</v>
      </c>
      <c r="D12" s="48">
        <f t="shared" si="1"/>
        <v>14</v>
      </c>
      <c r="E12" s="48">
        <f t="shared" si="2"/>
        <v>14</v>
      </c>
      <c r="F12" s="49"/>
      <c r="G12" s="48"/>
      <c r="H12" s="88">
        <v>2500</v>
      </c>
      <c r="I12" s="50">
        <f t="shared" si="6"/>
        <v>178.57142857142858</v>
      </c>
      <c r="J12" s="5">
        <f t="shared" si="7"/>
        <v>48.076984126984136</v>
      </c>
      <c r="K12" s="51">
        <f t="shared" si="3"/>
        <v>673.0777777777779</v>
      </c>
      <c r="L12" s="52"/>
      <c r="M12" s="53"/>
      <c r="N12" s="54"/>
      <c r="O12" s="55">
        <f t="shared" si="8"/>
        <v>5384.6222222222232</v>
      </c>
      <c r="P12" s="18"/>
      <c r="Q12" s="45">
        <f t="shared" si="9"/>
        <v>1826.922222222222</v>
      </c>
      <c r="R12" s="18"/>
      <c r="S12" s="18"/>
      <c r="T12" s="18"/>
      <c r="U12" s="18"/>
    </row>
    <row r="13" spans="1:21" x14ac:dyDescent="0.35">
      <c r="A13" s="46">
        <f t="shared" si="0"/>
        <v>45270</v>
      </c>
      <c r="B13" s="47">
        <f t="shared" si="4"/>
        <v>45283</v>
      </c>
      <c r="C13" s="47">
        <f t="shared" si="5"/>
        <v>45296</v>
      </c>
      <c r="D13" s="48">
        <f t="shared" si="1"/>
        <v>14</v>
      </c>
      <c r="E13" s="48">
        <f t="shared" si="2"/>
        <v>14</v>
      </c>
      <c r="F13" s="49"/>
      <c r="G13" s="48"/>
      <c r="H13" s="88">
        <v>2500</v>
      </c>
      <c r="I13" s="50">
        <f t="shared" si="6"/>
        <v>178.57142857142858</v>
      </c>
      <c r="J13" s="5">
        <f t="shared" si="7"/>
        <v>48.076984126984136</v>
      </c>
      <c r="K13" s="51">
        <f t="shared" si="3"/>
        <v>673.0777777777779</v>
      </c>
      <c r="L13" s="52"/>
      <c r="M13" s="53"/>
      <c r="N13" s="54"/>
      <c r="O13" s="55">
        <f t="shared" si="8"/>
        <v>6057.7000000000007</v>
      </c>
      <c r="P13" s="18"/>
      <c r="Q13" s="45">
        <f t="shared" si="9"/>
        <v>1826.922222222222</v>
      </c>
      <c r="R13" s="18"/>
      <c r="S13" s="18"/>
      <c r="T13" s="18"/>
      <c r="U13" s="18"/>
    </row>
    <row r="14" spans="1:21" x14ac:dyDescent="0.35">
      <c r="A14" s="46">
        <f t="shared" si="0"/>
        <v>45284</v>
      </c>
      <c r="B14" s="47">
        <f t="shared" si="4"/>
        <v>45297</v>
      </c>
      <c r="C14" s="47">
        <f t="shared" si="5"/>
        <v>45310</v>
      </c>
      <c r="D14" s="48">
        <f t="shared" si="1"/>
        <v>14</v>
      </c>
      <c r="E14" s="48">
        <f t="shared" si="2"/>
        <v>14</v>
      </c>
      <c r="F14" s="49"/>
      <c r="G14" s="48"/>
      <c r="H14" s="88">
        <v>2500</v>
      </c>
      <c r="I14" s="50">
        <f t="shared" si="6"/>
        <v>178.57142857142858</v>
      </c>
      <c r="J14" s="5">
        <f t="shared" si="7"/>
        <v>48.076984126984136</v>
      </c>
      <c r="K14" s="51">
        <f t="shared" si="3"/>
        <v>673.0777777777779</v>
      </c>
      <c r="L14" s="52"/>
      <c r="M14" s="53"/>
      <c r="N14" s="54"/>
      <c r="O14" s="55">
        <f t="shared" si="8"/>
        <v>6730.7777777777783</v>
      </c>
      <c r="P14" s="18"/>
      <c r="Q14" s="45">
        <f t="shared" si="9"/>
        <v>1826.922222222222</v>
      </c>
      <c r="R14" s="18"/>
      <c r="S14" s="18"/>
      <c r="T14" s="18"/>
      <c r="U14" s="18"/>
    </row>
    <row r="15" spans="1:21" x14ac:dyDescent="0.35">
      <c r="A15" s="46">
        <f t="shared" si="0"/>
        <v>45298</v>
      </c>
      <c r="B15" s="47">
        <f t="shared" si="4"/>
        <v>45311</v>
      </c>
      <c r="C15" s="47">
        <f t="shared" si="5"/>
        <v>45324</v>
      </c>
      <c r="D15" s="48">
        <f t="shared" si="1"/>
        <v>14</v>
      </c>
      <c r="E15" s="48">
        <f t="shared" si="2"/>
        <v>14</v>
      </c>
      <c r="F15" s="49"/>
      <c r="G15" s="48"/>
      <c r="H15" s="88">
        <v>2500</v>
      </c>
      <c r="I15" s="50">
        <f t="shared" si="6"/>
        <v>178.57142857142858</v>
      </c>
      <c r="J15" s="5">
        <f t="shared" si="7"/>
        <v>48.076984126984136</v>
      </c>
      <c r="K15" s="51">
        <f t="shared" si="3"/>
        <v>673.0777777777779</v>
      </c>
      <c r="L15" s="52"/>
      <c r="M15" s="53"/>
      <c r="N15" s="54"/>
      <c r="O15" s="55">
        <f t="shared" si="8"/>
        <v>7403.8555555555558</v>
      </c>
      <c r="P15" s="18"/>
      <c r="Q15" s="45">
        <f t="shared" si="9"/>
        <v>1826.922222222222</v>
      </c>
      <c r="R15" s="18"/>
      <c r="S15" s="18"/>
      <c r="T15" s="18"/>
      <c r="U15" s="18"/>
    </row>
    <row r="16" spans="1:21" x14ac:dyDescent="0.35">
      <c r="A16" s="46">
        <f t="shared" si="0"/>
        <v>45312</v>
      </c>
      <c r="B16" s="47">
        <f t="shared" si="4"/>
        <v>45325</v>
      </c>
      <c r="C16" s="47">
        <f t="shared" si="5"/>
        <v>45338</v>
      </c>
      <c r="D16" s="48">
        <f t="shared" si="1"/>
        <v>14</v>
      </c>
      <c r="E16" s="48">
        <f t="shared" si="2"/>
        <v>14</v>
      </c>
      <c r="F16" s="49"/>
      <c r="G16" s="48"/>
      <c r="H16" s="88">
        <v>2500</v>
      </c>
      <c r="I16" s="50">
        <f t="shared" si="6"/>
        <v>178.57142857142858</v>
      </c>
      <c r="J16" s="5">
        <f t="shared" si="7"/>
        <v>48.076984126984136</v>
      </c>
      <c r="K16" s="51">
        <f>J16*E16</f>
        <v>673.0777777777779</v>
      </c>
      <c r="L16" s="52"/>
      <c r="M16" s="53"/>
      <c r="N16" s="54"/>
      <c r="O16" s="55">
        <f t="shared" si="8"/>
        <v>8076.9333333333334</v>
      </c>
      <c r="P16" s="18"/>
      <c r="Q16" s="45">
        <f t="shared" si="9"/>
        <v>1826.922222222222</v>
      </c>
      <c r="R16" s="18"/>
      <c r="S16" s="18"/>
      <c r="T16" s="18"/>
      <c r="U16" s="18"/>
    </row>
    <row r="17" spans="1:21" x14ac:dyDescent="0.35">
      <c r="A17" s="46">
        <f t="shared" si="0"/>
        <v>45326</v>
      </c>
      <c r="B17" s="47">
        <f t="shared" si="4"/>
        <v>45339</v>
      </c>
      <c r="C17" s="47">
        <f t="shared" si="5"/>
        <v>45352</v>
      </c>
      <c r="D17" s="48">
        <f t="shared" si="1"/>
        <v>14</v>
      </c>
      <c r="E17" s="48">
        <f t="shared" si="2"/>
        <v>14</v>
      </c>
      <c r="F17" s="49"/>
      <c r="G17" s="48"/>
      <c r="H17" s="88">
        <v>2300</v>
      </c>
      <c r="I17" s="50">
        <f t="shared" si="6"/>
        <v>164.28571428571428</v>
      </c>
      <c r="J17" s="5">
        <f>I17*$J$3</f>
        <v>44.230825396825402</v>
      </c>
      <c r="K17" s="51">
        <f t="shared" si="3"/>
        <v>619.23155555555559</v>
      </c>
      <c r="L17" s="52"/>
      <c r="M17" s="53"/>
      <c r="N17" s="54"/>
      <c r="O17" s="55">
        <f t="shared" si="8"/>
        <v>8696.1648888888885</v>
      </c>
      <c r="P17" s="18"/>
      <c r="Q17" s="45">
        <f t="shared" si="9"/>
        <v>1680.7684444444444</v>
      </c>
      <c r="R17" s="18"/>
      <c r="S17" s="18"/>
      <c r="T17" s="18"/>
      <c r="U17" s="18"/>
    </row>
    <row r="18" spans="1:21" x14ac:dyDescent="0.35">
      <c r="A18" s="46">
        <f t="shared" si="0"/>
        <v>45340</v>
      </c>
      <c r="B18" s="47">
        <f t="shared" si="4"/>
        <v>45353</v>
      </c>
      <c r="C18" s="47">
        <f t="shared" si="5"/>
        <v>45366</v>
      </c>
      <c r="D18" s="48">
        <f t="shared" si="1"/>
        <v>14</v>
      </c>
      <c r="E18" s="48">
        <f t="shared" si="2"/>
        <v>14</v>
      </c>
      <c r="F18" s="49"/>
      <c r="G18" s="48"/>
      <c r="H18" s="88">
        <v>2300</v>
      </c>
      <c r="I18" s="50">
        <f t="shared" si="6"/>
        <v>164.28571428571428</v>
      </c>
      <c r="J18" s="5">
        <f t="shared" si="7"/>
        <v>44.230825396825402</v>
      </c>
      <c r="K18" s="51">
        <f t="shared" si="3"/>
        <v>619.23155555555559</v>
      </c>
      <c r="L18" s="52"/>
      <c r="M18" s="53"/>
      <c r="N18" s="54"/>
      <c r="O18" s="55">
        <f t="shared" si="8"/>
        <v>9315.3964444444446</v>
      </c>
      <c r="P18" s="18"/>
      <c r="Q18" s="45">
        <f t="shared" si="9"/>
        <v>1680.7684444444444</v>
      </c>
      <c r="R18" s="18"/>
      <c r="S18" s="18"/>
      <c r="T18" s="18"/>
      <c r="U18" s="18"/>
    </row>
    <row r="19" spans="1:21" x14ac:dyDescent="0.35">
      <c r="A19" s="46">
        <f t="shared" si="0"/>
        <v>45354</v>
      </c>
      <c r="B19" s="47">
        <f t="shared" si="4"/>
        <v>45367</v>
      </c>
      <c r="C19" s="47">
        <f t="shared" si="5"/>
        <v>45380</v>
      </c>
      <c r="D19" s="48">
        <f t="shared" si="1"/>
        <v>14</v>
      </c>
      <c r="E19" s="48">
        <f t="shared" si="2"/>
        <v>14</v>
      </c>
      <c r="F19" s="49"/>
      <c r="G19" s="48"/>
      <c r="H19" s="88">
        <v>2500</v>
      </c>
      <c r="I19" s="50">
        <f t="shared" si="6"/>
        <v>178.57142857142858</v>
      </c>
      <c r="J19" s="5">
        <f t="shared" si="7"/>
        <v>48.076984126984136</v>
      </c>
      <c r="K19" s="51">
        <f t="shared" si="3"/>
        <v>673.0777777777779</v>
      </c>
      <c r="L19" s="52"/>
      <c r="M19" s="53"/>
      <c r="N19" s="54"/>
      <c r="O19" s="55">
        <f t="shared" si="8"/>
        <v>9988.474222222223</v>
      </c>
      <c r="P19" s="18"/>
      <c r="Q19" s="45">
        <f t="shared" si="9"/>
        <v>1826.922222222222</v>
      </c>
      <c r="R19" s="18"/>
      <c r="S19" s="18"/>
      <c r="T19" s="18"/>
      <c r="U19" s="18"/>
    </row>
    <row r="20" spans="1:21" x14ac:dyDescent="0.35">
      <c r="A20" s="46">
        <f t="shared" si="0"/>
        <v>45368</v>
      </c>
      <c r="B20" s="47">
        <f t="shared" si="4"/>
        <v>45381</v>
      </c>
      <c r="C20" s="47">
        <f t="shared" si="5"/>
        <v>45394</v>
      </c>
      <c r="D20" s="48">
        <f t="shared" si="1"/>
        <v>14</v>
      </c>
      <c r="E20" s="48">
        <f t="shared" si="2"/>
        <v>14</v>
      </c>
      <c r="F20" s="49"/>
      <c r="G20" s="48"/>
      <c r="H20" s="88">
        <v>2300</v>
      </c>
      <c r="I20" s="50">
        <f t="shared" si="6"/>
        <v>164.28571428571428</v>
      </c>
      <c r="J20" s="5">
        <f t="shared" si="7"/>
        <v>44.230825396825402</v>
      </c>
      <c r="K20" s="51">
        <f t="shared" si="3"/>
        <v>619.23155555555559</v>
      </c>
      <c r="L20" s="52"/>
      <c r="M20" s="53"/>
      <c r="N20" s="54"/>
      <c r="O20" s="55">
        <f t="shared" si="8"/>
        <v>10607.705777777779</v>
      </c>
      <c r="P20" s="18"/>
      <c r="Q20" s="45">
        <f t="shared" si="9"/>
        <v>1680.7684444444444</v>
      </c>
      <c r="R20" s="18"/>
      <c r="S20" s="18"/>
      <c r="T20" s="18"/>
      <c r="U20" s="18"/>
    </row>
    <row r="21" spans="1:21" x14ac:dyDescent="0.35">
      <c r="A21" s="46">
        <f t="shared" si="0"/>
        <v>45382</v>
      </c>
      <c r="B21" s="47">
        <f t="shared" si="4"/>
        <v>45395</v>
      </c>
      <c r="C21" s="47">
        <f t="shared" si="5"/>
        <v>45408</v>
      </c>
      <c r="D21" s="48">
        <f t="shared" si="1"/>
        <v>14</v>
      </c>
      <c r="E21" s="48">
        <f t="shared" si="2"/>
        <v>14</v>
      </c>
      <c r="F21" s="49"/>
      <c r="G21" s="48"/>
      <c r="H21" s="88">
        <v>2300</v>
      </c>
      <c r="I21" s="50">
        <f t="shared" si="6"/>
        <v>164.28571428571428</v>
      </c>
      <c r="J21" s="5">
        <f t="shared" si="7"/>
        <v>44.230825396825402</v>
      </c>
      <c r="K21" s="51">
        <f t="shared" si="3"/>
        <v>619.23155555555559</v>
      </c>
      <c r="L21" s="52"/>
      <c r="M21" s="53"/>
      <c r="N21" s="54"/>
      <c r="O21" s="55">
        <f t="shared" si="8"/>
        <v>11226.937333333335</v>
      </c>
      <c r="P21" s="18"/>
      <c r="Q21" s="45">
        <f t="shared" si="9"/>
        <v>1680.7684444444444</v>
      </c>
      <c r="R21" s="18"/>
      <c r="S21" s="18"/>
      <c r="T21" s="18"/>
      <c r="U21" s="18"/>
    </row>
    <row r="22" spans="1:21" x14ac:dyDescent="0.35">
      <c r="A22" s="46">
        <f t="shared" si="0"/>
        <v>45396</v>
      </c>
      <c r="B22" s="47">
        <f t="shared" si="4"/>
        <v>45409</v>
      </c>
      <c r="C22" s="47">
        <f t="shared" si="5"/>
        <v>45422</v>
      </c>
      <c r="D22" s="48">
        <f t="shared" si="1"/>
        <v>14</v>
      </c>
      <c r="E22" s="48">
        <f t="shared" si="2"/>
        <v>14</v>
      </c>
      <c r="F22" s="49"/>
      <c r="G22" s="48"/>
      <c r="H22" s="88">
        <v>2300</v>
      </c>
      <c r="I22" s="50">
        <f>H22/E22</f>
        <v>164.28571428571428</v>
      </c>
      <c r="J22" s="5">
        <f t="shared" si="7"/>
        <v>44.230825396825402</v>
      </c>
      <c r="K22" s="51">
        <f t="shared" si="3"/>
        <v>619.23155555555559</v>
      </c>
      <c r="L22" s="52"/>
      <c r="M22" s="53"/>
      <c r="N22" s="54"/>
      <c r="O22" s="55">
        <f t="shared" si="8"/>
        <v>11846.168888888891</v>
      </c>
      <c r="P22" s="18"/>
      <c r="Q22" s="45">
        <f t="shared" si="9"/>
        <v>1680.7684444444444</v>
      </c>
      <c r="R22" s="56"/>
      <c r="S22" s="56"/>
      <c r="T22" s="18"/>
      <c r="U22" s="18"/>
    </row>
    <row r="23" spans="1:21" ht="15" thickBot="1" x14ac:dyDescent="0.4">
      <c r="A23" s="57">
        <f t="shared" si="0"/>
        <v>45410</v>
      </c>
      <c r="B23" s="58">
        <f>A23+13</f>
        <v>45423</v>
      </c>
      <c r="C23" s="58">
        <f t="shared" ref="C23:C29" si="10">B24-1</f>
        <v>45436</v>
      </c>
      <c r="D23" s="59">
        <f t="shared" si="1"/>
        <v>14</v>
      </c>
      <c r="E23" s="59">
        <f t="shared" si="2"/>
        <v>14</v>
      </c>
      <c r="F23" s="60"/>
      <c r="G23" s="59"/>
      <c r="H23" s="89">
        <v>2300</v>
      </c>
      <c r="I23" s="61">
        <f>H23/E23</f>
        <v>164.28571428571428</v>
      </c>
      <c r="J23" s="6">
        <f>I23*$J$3</f>
        <v>44.230825396825402</v>
      </c>
      <c r="K23" s="62">
        <f t="shared" si="3"/>
        <v>619.23155555555559</v>
      </c>
      <c r="L23" s="63"/>
      <c r="M23" s="64"/>
      <c r="N23" s="65"/>
      <c r="O23" s="7">
        <f t="shared" si="8"/>
        <v>12465.400444444447</v>
      </c>
      <c r="P23" s="18"/>
      <c r="Q23" s="45">
        <f t="shared" si="9"/>
        <v>1680.7684444444444</v>
      </c>
      <c r="R23" s="18"/>
      <c r="S23" s="18"/>
      <c r="T23" s="18"/>
      <c r="U23" s="18"/>
    </row>
    <row r="24" spans="1:21" x14ac:dyDescent="0.35">
      <c r="A24" s="66">
        <f t="shared" si="0"/>
        <v>45424</v>
      </c>
      <c r="B24" s="67">
        <f t="shared" ref="B24:B30" si="11">A24+13</f>
        <v>45437</v>
      </c>
      <c r="C24" s="67">
        <f t="shared" si="10"/>
        <v>45450</v>
      </c>
      <c r="D24" s="37">
        <f t="shared" ref="D24:D30" si="12">DATEDIF(A24,B24,"d")+1</f>
        <v>14</v>
      </c>
      <c r="E24" s="37"/>
      <c r="F24" s="38"/>
      <c r="G24" s="37">
        <v>10</v>
      </c>
      <c r="H24" s="42"/>
      <c r="I24" s="39"/>
      <c r="J24" s="8"/>
      <c r="K24" s="42"/>
      <c r="L24" s="41">
        <f>$O$23/$M$31</f>
        <v>132.61064302600477</v>
      </c>
      <c r="M24" s="68">
        <f>G24</f>
        <v>10</v>
      </c>
      <c r="N24" s="69">
        <f>L24*M24</f>
        <v>1326.1064302600475</v>
      </c>
      <c r="O24" s="9">
        <f t="shared" si="8"/>
        <v>11139.294014184399</v>
      </c>
      <c r="P24" s="18"/>
      <c r="Q24" s="18"/>
      <c r="R24" s="18"/>
      <c r="S24" s="18"/>
      <c r="T24" s="18"/>
      <c r="U24" s="18"/>
    </row>
    <row r="25" spans="1:21" x14ac:dyDescent="0.35">
      <c r="A25" s="46">
        <f t="shared" si="0"/>
        <v>45438</v>
      </c>
      <c r="B25" s="47">
        <f t="shared" si="11"/>
        <v>45451</v>
      </c>
      <c r="C25" s="47">
        <f t="shared" si="10"/>
        <v>45464</v>
      </c>
      <c r="D25" s="70">
        <f t="shared" si="12"/>
        <v>14</v>
      </c>
      <c r="E25" s="48"/>
      <c r="F25" s="48">
        <f t="shared" ref="F25:F30" si="13">D25</f>
        <v>14</v>
      </c>
      <c r="G25" s="48">
        <f>B25-A25+1</f>
        <v>14</v>
      </c>
      <c r="H25" s="53"/>
      <c r="I25" s="53"/>
      <c r="J25" s="50"/>
      <c r="K25" s="53"/>
      <c r="L25" s="52">
        <f t="shared" ref="L25:L30" si="14">$O$23/$M$31</f>
        <v>132.61064302600477</v>
      </c>
      <c r="M25" s="71">
        <f t="shared" ref="M25:M30" si="15">F25</f>
        <v>14</v>
      </c>
      <c r="N25" s="72">
        <f t="shared" ref="N25:N30" si="16">L25*M25</f>
        <v>1856.5490023640668</v>
      </c>
      <c r="O25" s="10">
        <f t="shared" si="8"/>
        <v>9282.7450118203324</v>
      </c>
      <c r="P25" s="18"/>
      <c r="Q25" s="18"/>
      <c r="R25" s="18"/>
      <c r="S25" s="18"/>
      <c r="T25" s="18"/>
      <c r="U25" s="18"/>
    </row>
    <row r="26" spans="1:21" x14ac:dyDescent="0.35">
      <c r="A26" s="46">
        <f t="shared" si="0"/>
        <v>45452</v>
      </c>
      <c r="B26" s="47">
        <f t="shared" si="11"/>
        <v>45465</v>
      </c>
      <c r="C26" s="47">
        <f t="shared" si="10"/>
        <v>45478</v>
      </c>
      <c r="D26" s="70">
        <f t="shared" si="12"/>
        <v>14</v>
      </c>
      <c r="E26" s="48"/>
      <c r="F26" s="48">
        <f t="shared" si="13"/>
        <v>14</v>
      </c>
      <c r="G26" s="48">
        <f t="shared" ref="G26:G30" si="17">B26-A26+1</f>
        <v>14</v>
      </c>
      <c r="H26" s="53"/>
      <c r="I26" s="53"/>
      <c r="J26" s="50"/>
      <c r="K26" s="53"/>
      <c r="L26" s="52">
        <f t="shared" si="14"/>
        <v>132.61064302600477</v>
      </c>
      <c r="M26" s="71">
        <f t="shared" si="15"/>
        <v>14</v>
      </c>
      <c r="N26" s="72">
        <f t="shared" si="16"/>
        <v>1856.5490023640668</v>
      </c>
      <c r="O26" s="10">
        <f t="shared" si="8"/>
        <v>7426.1960094562655</v>
      </c>
      <c r="P26" s="18"/>
      <c r="Q26" s="18"/>
      <c r="R26" s="18"/>
      <c r="S26" s="18"/>
      <c r="T26" s="18"/>
      <c r="U26" s="18"/>
    </row>
    <row r="27" spans="1:21" x14ac:dyDescent="0.35">
      <c r="A27" s="46">
        <f t="shared" si="0"/>
        <v>45466</v>
      </c>
      <c r="B27" s="47">
        <f t="shared" si="11"/>
        <v>45479</v>
      </c>
      <c r="C27" s="47">
        <f t="shared" si="10"/>
        <v>45492</v>
      </c>
      <c r="D27" s="70">
        <f t="shared" si="12"/>
        <v>14</v>
      </c>
      <c r="E27" s="48"/>
      <c r="F27" s="48">
        <f t="shared" si="13"/>
        <v>14</v>
      </c>
      <c r="G27" s="48">
        <f t="shared" si="17"/>
        <v>14</v>
      </c>
      <c r="H27" s="53"/>
      <c r="I27" s="53"/>
      <c r="J27" s="50"/>
      <c r="K27" s="53"/>
      <c r="L27" s="52">
        <f t="shared" si="14"/>
        <v>132.61064302600477</v>
      </c>
      <c r="M27" s="71">
        <f t="shared" si="15"/>
        <v>14</v>
      </c>
      <c r="N27" s="72">
        <f>L27*M27</f>
        <v>1856.5490023640668</v>
      </c>
      <c r="O27" s="10">
        <f t="shared" si="8"/>
        <v>5569.6470070921987</v>
      </c>
      <c r="P27" s="18"/>
      <c r="Q27" s="18"/>
      <c r="R27" s="18"/>
      <c r="S27" s="18"/>
      <c r="T27" s="18"/>
      <c r="U27" s="18"/>
    </row>
    <row r="28" spans="1:21" x14ac:dyDescent="0.35">
      <c r="A28" s="46">
        <f t="shared" si="0"/>
        <v>45480</v>
      </c>
      <c r="B28" s="47">
        <f t="shared" si="11"/>
        <v>45493</v>
      </c>
      <c r="C28" s="47">
        <f t="shared" si="10"/>
        <v>45506</v>
      </c>
      <c r="D28" s="70">
        <f t="shared" si="12"/>
        <v>14</v>
      </c>
      <c r="E28" s="48"/>
      <c r="F28" s="48">
        <f t="shared" si="13"/>
        <v>14</v>
      </c>
      <c r="G28" s="48">
        <f t="shared" si="17"/>
        <v>14</v>
      </c>
      <c r="H28" s="53"/>
      <c r="I28" s="53"/>
      <c r="J28" s="50"/>
      <c r="K28" s="53"/>
      <c r="L28" s="52">
        <f t="shared" si="14"/>
        <v>132.61064302600477</v>
      </c>
      <c r="M28" s="71">
        <f t="shared" si="15"/>
        <v>14</v>
      </c>
      <c r="N28" s="72">
        <f t="shared" si="16"/>
        <v>1856.5490023640668</v>
      </c>
      <c r="O28" s="10">
        <f t="shared" si="8"/>
        <v>3713.0980047281319</v>
      </c>
      <c r="P28" s="18"/>
      <c r="Q28" s="18"/>
      <c r="R28" s="18"/>
      <c r="S28" s="18"/>
      <c r="T28" s="18"/>
      <c r="U28" s="18"/>
    </row>
    <row r="29" spans="1:21" x14ac:dyDescent="0.35">
      <c r="A29" s="46">
        <f t="shared" si="0"/>
        <v>45494</v>
      </c>
      <c r="B29" s="47">
        <f t="shared" si="11"/>
        <v>45507</v>
      </c>
      <c r="C29" s="47">
        <f t="shared" si="10"/>
        <v>45520</v>
      </c>
      <c r="D29" s="70">
        <f t="shared" si="12"/>
        <v>14</v>
      </c>
      <c r="E29" s="48"/>
      <c r="F29" s="48">
        <f t="shared" si="13"/>
        <v>14</v>
      </c>
      <c r="G29" s="48">
        <f t="shared" si="17"/>
        <v>14</v>
      </c>
      <c r="H29" s="53"/>
      <c r="I29" s="53"/>
      <c r="J29" s="50"/>
      <c r="K29" s="53"/>
      <c r="L29" s="52">
        <f t="shared" si="14"/>
        <v>132.61064302600477</v>
      </c>
      <c r="M29" s="71">
        <f t="shared" si="15"/>
        <v>14</v>
      </c>
      <c r="N29" s="72">
        <f t="shared" si="16"/>
        <v>1856.5490023640668</v>
      </c>
      <c r="O29" s="10">
        <f t="shared" si="8"/>
        <v>1856.549002364065</v>
      </c>
      <c r="P29" s="18"/>
      <c r="Q29" s="18"/>
      <c r="R29" s="18"/>
      <c r="S29" s="18"/>
      <c r="T29" s="18"/>
      <c r="U29" s="18"/>
    </row>
    <row r="30" spans="1:21" ht="15" thickBot="1" x14ac:dyDescent="0.4">
      <c r="A30" s="46">
        <f t="shared" si="0"/>
        <v>45508</v>
      </c>
      <c r="B30" s="47">
        <f t="shared" si="11"/>
        <v>45521</v>
      </c>
      <c r="C30" s="47">
        <f>B30+13</f>
        <v>45534</v>
      </c>
      <c r="D30" s="73">
        <f t="shared" si="12"/>
        <v>14</v>
      </c>
      <c r="E30" s="59"/>
      <c r="F30" s="59">
        <f t="shared" si="13"/>
        <v>14</v>
      </c>
      <c r="G30" s="59">
        <f t="shared" si="17"/>
        <v>14</v>
      </c>
      <c r="H30" s="64"/>
      <c r="I30" s="64"/>
      <c r="J30" s="61"/>
      <c r="K30" s="64"/>
      <c r="L30" s="63">
        <f t="shared" si="14"/>
        <v>132.61064302600477</v>
      </c>
      <c r="M30" s="74">
        <f t="shared" si="15"/>
        <v>14</v>
      </c>
      <c r="N30" s="75">
        <f t="shared" si="16"/>
        <v>1856.5490023640668</v>
      </c>
      <c r="O30" s="11">
        <f t="shared" si="8"/>
        <v>-1.8189894035458565E-12</v>
      </c>
      <c r="P30" s="18"/>
      <c r="Q30" s="18"/>
      <c r="R30" s="76"/>
      <c r="S30" s="18"/>
      <c r="T30" s="18"/>
      <c r="U30" s="18"/>
    </row>
    <row r="31" spans="1:21" ht="15" thickBot="1" x14ac:dyDescent="0.4">
      <c r="A31" s="77"/>
      <c r="B31" s="78"/>
      <c r="C31" s="78"/>
      <c r="D31" s="79">
        <f>SUM(D4:D30)</f>
        <v>378</v>
      </c>
      <c r="E31" s="12">
        <f>SUM(E4:E30)</f>
        <v>266</v>
      </c>
      <c r="F31" s="79">
        <f>SUM(F25:F30)</f>
        <v>84</v>
      </c>
      <c r="G31" s="12">
        <f>SUM(G24:G30)</f>
        <v>94</v>
      </c>
      <c r="H31" s="80"/>
      <c r="I31" s="80"/>
      <c r="J31" s="81"/>
      <c r="K31" s="80">
        <f>SUM(K4:K30)</f>
        <v>12465.400444444447</v>
      </c>
      <c r="L31" s="82"/>
      <c r="M31" s="83">
        <f>SUM(M24:M30)</f>
        <v>94</v>
      </c>
      <c r="N31" s="84">
        <f>SUM(N24:N30)</f>
        <v>12465.400444444449</v>
      </c>
      <c r="O31" s="85"/>
      <c r="P31" s="18"/>
      <c r="Q31" s="18"/>
      <c r="R31" s="18"/>
      <c r="S31" s="18"/>
      <c r="T31" s="18"/>
      <c r="U31" s="18"/>
    </row>
    <row r="32" spans="1:21" x14ac:dyDescent="0.35">
      <c r="A32" s="18" t="s">
        <v>22</v>
      </c>
      <c r="B32" s="86"/>
      <c r="C32" s="86"/>
      <c r="D32" s="18"/>
      <c r="E32" s="18"/>
      <c r="F32" s="18"/>
      <c r="G32" s="18"/>
      <c r="H32" s="18"/>
      <c r="I32" s="18"/>
      <c r="J32" s="18"/>
      <c r="K32" s="18"/>
      <c r="L32" s="76"/>
      <c r="M32" s="18"/>
      <c r="N32" s="76"/>
      <c r="O32" s="76"/>
      <c r="P32" s="18"/>
      <c r="Q32" s="18"/>
      <c r="R32" s="18"/>
      <c r="S32" s="18"/>
      <c r="T32" s="18"/>
      <c r="U32" s="18"/>
    </row>
    <row r="33" spans="1:11" x14ac:dyDescent="0.35">
      <c r="A33" t="s">
        <v>23</v>
      </c>
      <c r="E33" s="13"/>
      <c r="G33" s="13"/>
      <c r="H33" s="13"/>
      <c r="I33" s="13"/>
      <c r="K33" s="13"/>
    </row>
  </sheetData>
  <sheetProtection algorithmName="SHA-512" hashValue="XYEU76kr2y72FLdB82bdUP9Nm8davjw++LA4cKV1JQghjoUqC4JfBZtzVepaNlP8aa0uVpbkMWiNQpnDGpD66Q==" saltValue="32xudZlqXaSYrbOuaHx4Fw==" spinCount="100000" sheet="1" objects="1" scenarios="1" selectLockedCells="1"/>
  <mergeCells count="2">
    <mergeCell ref="A1:O1"/>
    <mergeCell ref="A2:G2"/>
  </mergeCells>
  <pageMargins left="0" right="0" top="0" bottom="0" header="0" footer="0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2B77464FEBEC4F93A0A55D705C1CDE" ma:contentTypeVersion="14" ma:contentTypeDescription="Create a new document." ma:contentTypeScope="" ma:versionID="acd38bc183d0a569e922ce47253e3e17">
  <xsd:schema xmlns:xsd="http://www.w3.org/2001/XMLSchema" xmlns:xs="http://www.w3.org/2001/XMLSchema" xmlns:p="http://schemas.microsoft.com/office/2006/metadata/properties" xmlns:ns3="08902b55-d700-4e27-97be-bc2e6216796b" xmlns:ns4="bd6eba82-4344-420c-bfd0-ae22566548f2" targetNamespace="http://schemas.microsoft.com/office/2006/metadata/properties" ma:root="true" ma:fieldsID="bae0df0b49ceda914ffd82795245cdcf" ns3:_="" ns4:_="">
    <xsd:import namespace="08902b55-d700-4e27-97be-bc2e6216796b"/>
    <xsd:import namespace="bd6eba82-4344-420c-bfd0-ae22566548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02b55-d700-4e27-97be-bc2e62167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eba82-4344-420c-bfd0-ae22566548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DA3B98-F3E0-4A8C-B6B8-5F8F2AFE3A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1ADC85-C610-4D91-B7B8-6323FD9057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02b55-d700-4e27-97be-bc2e6216796b"/>
    <ds:schemaRef ds:uri="bd6eba82-4344-420c-bfd0-ae22566548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C24392-94EF-4581-9F23-C2B15E3ACB13}">
  <ds:schemaRefs>
    <ds:schemaRef ds:uri="http://schemas.microsoft.com/office/2006/documentManagement/types"/>
    <ds:schemaRef ds:uri="bd6eba82-4344-420c-bfd0-ae22566548f2"/>
    <ds:schemaRef ds:uri="http://schemas.microsoft.com/office/infopath/2007/PartnerControls"/>
    <ds:schemaRef ds:uri="08902b55-d700-4e27-97be-bc2e6216796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pilot 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Burkhead, Pam</dc:creator>
  <cp:lastModifiedBy>Burkhead, Pam</cp:lastModifiedBy>
  <cp:lastPrinted>2023-07-06T22:09:49Z</cp:lastPrinted>
  <dcterms:created xsi:type="dcterms:W3CDTF">2021-05-05T13:35:14Z</dcterms:created>
  <dcterms:modified xsi:type="dcterms:W3CDTF">2023-07-06T22:15:23Z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0x0101008F2B77464FEBEC4F93A0A55D705C1CDE</vt:lpwstr>
  </property>
</Properties>
</file>