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I:\Administration\HRCOSHRE\HR Payroll Shared\AY Reserves\2026-2027\"/>
    </mc:Choice>
  </mc:AlternateContent>
  <xr:revisionPtr revIDLastSave="0" documentId="13_ncr:1_{5C9576C1-619D-4854-8D28-9E7C0769B079}" xr6:coauthVersionLast="47" xr6:coauthVersionMax="47" xr10:uidLastSave="{00000000-0000-0000-0000-000000000000}"/>
  <bookViews>
    <workbookView xWindow="-25320" yWindow="-120" windowWidth="25440" windowHeight="15270" xr2:uid="{7840DBB5-9CEE-4F98-BCCC-33E9FB5C984F}"/>
  </bookViews>
  <sheets>
    <sheet name="Sample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4" i="4" l="1"/>
  <c r="A5" i="4" l="1"/>
  <c r="B5" i="4" s="1"/>
  <c r="E5" i="4" s="1"/>
  <c r="I5" i="4" s="1"/>
  <c r="D5" i="4" l="1"/>
  <c r="I4" i="4"/>
  <c r="C4" i="4" l="1"/>
  <c r="A6" i="4" l="1"/>
  <c r="B6" i="4" l="1"/>
  <c r="C5" i="4" s="1"/>
  <c r="D6" i="4" l="1"/>
  <c r="A7" i="4"/>
  <c r="E6" i="4"/>
  <c r="I6" i="4" l="1"/>
  <c r="B7" i="4"/>
  <c r="C6" i="4" s="1"/>
  <c r="D7" i="4" l="1"/>
  <c r="A8" i="4"/>
  <c r="E7" i="4"/>
  <c r="I7" i="4" l="1"/>
  <c r="B8" i="4"/>
  <c r="C7" i="4" s="1"/>
  <c r="D8" i="4" l="1"/>
  <c r="A9" i="4"/>
  <c r="E8" i="4"/>
  <c r="I8" i="4" l="1"/>
  <c r="B9" i="4"/>
  <c r="A10" i="4" l="1"/>
  <c r="C8" i="4"/>
  <c r="E9" i="4"/>
  <c r="D9" i="4"/>
  <c r="I9" i="4" l="1"/>
  <c r="B10" i="4"/>
  <c r="A11" i="4" l="1"/>
  <c r="C9" i="4"/>
  <c r="E10" i="4"/>
  <c r="I10" i="4" s="1"/>
  <c r="D10" i="4"/>
  <c r="B11" i="4" l="1"/>
  <c r="C10" i="4" s="1"/>
  <c r="D11" i="4" l="1"/>
  <c r="A12" i="4"/>
  <c r="E11" i="4"/>
  <c r="I11" i="4" s="1"/>
  <c r="B12" i="4" l="1"/>
  <c r="C11" i="4" s="1"/>
  <c r="D12" i="4" l="1"/>
  <c r="A13" i="4"/>
  <c r="E12" i="4"/>
  <c r="I12" i="4" s="1"/>
  <c r="B13" i="4" l="1"/>
  <c r="D13" i="4" l="1"/>
  <c r="A14" i="4"/>
  <c r="E13" i="4"/>
  <c r="I13" i="4" s="1"/>
  <c r="B14" i="4" l="1"/>
  <c r="A15" i="4" l="1"/>
  <c r="C13" i="4"/>
  <c r="E14" i="4"/>
  <c r="D14" i="4"/>
  <c r="B15" i="4" l="1"/>
  <c r="I14" i="4"/>
  <c r="A16" i="4" l="1"/>
  <c r="C14" i="4"/>
  <c r="E15" i="4"/>
  <c r="D15" i="4"/>
  <c r="B16" i="4" l="1"/>
  <c r="C15" i="4" s="1"/>
  <c r="I15" i="4"/>
  <c r="D16" i="4" l="1"/>
  <c r="A17" i="4"/>
  <c r="E16" i="4"/>
  <c r="I16" i="4" l="1"/>
  <c r="B17" i="4"/>
  <c r="C16" i="4" s="1"/>
  <c r="D17" i="4" l="1"/>
  <c r="A18" i="4"/>
  <c r="E17" i="4"/>
  <c r="I17" i="4" l="1"/>
  <c r="B18" i="4"/>
  <c r="C17" i="4" s="1"/>
  <c r="D18" i="4" l="1"/>
  <c r="A19" i="4"/>
  <c r="E18" i="4"/>
  <c r="B19" i="4" l="1"/>
  <c r="I18" i="4"/>
  <c r="A20" i="4" l="1"/>
  <c r="C18" i="4"/>
  <c r="E19" i="4"/>
  <c r="I19" i="4" s="1"/>
  <c r="D19" i="4"/>
  <c r="B20" i="4" l="1"/>
  <c r="A21" i="4" l="1"/>
  <c r="C19" i="4"/>
  <c r="E20" i="4"/>
  <c r="I20" i="4" s="1"/>
  <c r="D20" i="4"/>
  <c r="B21" i="4" l="1"/>
  <c r="C20" i="4" s="1"/>
  <c r="D21" i="4" l="1"/>
  <c r="A22" i="4"/>
  <c r="B22" i="4" s="1"/>
  <c r="A23" i="4" s="1"/>
  <c r="B23" i="4" s="1"/>
  <c r="E21" i="4"/>
  <c r="I21" i="4" s="1"/>
  <c r="C21" i="4" l="1"/>
  <c r="D22" i="4" l="1"/>
  <c r="C22" i="4"/>
  <c r="E22" i="4"/>
  <c r="I22" i="4" l="1"/>
  <c r="E30" i="4"/>
  <c r="A24" i="4"/>
  <c r="B24" i="4" s="1"/>
  <c r="C23" i="4" s="1"/>
  <c r="D23" i="4"/>
  <c r="A25" i="4" l="1"/>
  <c r="B25" i="4" s="1"/>
  <c r="G25" i="4" s="1"/>
  <c r="D24" i="4"/>
  <c r="C24" i="4" l="1"/>
  <c r="A26" i="4"/>
  <c r="B26" i="4" s="1"/>
  <c r="D25" i="4"/>
  <c r="F25" i="4" s="1"/>
  <c r="C25" i="4" l="1"/>
  <c r="G26" i="4"/>
  <c r="A27" i="4"/>
  <c r="B27" i="4" s="1"/>
  <c r="D26" i="4"/>
  <c r="F26" i="4" s="1"/>
  <c r="G27" i="4" l="1"/>
  <c r="C26" i="4"/>
  <c r="A28" i="4"/>
  <c r="B28" i="4" s="1"/>
  <c r="C27" i="4" l="1"/>
  <c r="G28" i="4"/>
  <c r="A29" i="4"/>
  <c r="B29" i="4" s="1"/>
  <c r="D27" i="4"/>
  <c r="F27" i="4" s="1"/>
  <c r="C29" i="4" l="1"/>
  <c r="G29" i="4"/>
  <c r="C28" i="4"/>
  <c r="D28" i="4" l="1"/>
  <c r="F28" i="4" s="1"/>
  <c r="D29" i="4" l="1"/>
  <c r="F29" i="4" s="1"/>
  <c r="G30" i="4" l="1"/>
  <c r="J3" i="4" s="1"/>
  <c r="D30" i="4"/>
  <c r="F30" i="4"/>
  <c r="J5" i="4" l="1"/>
  <c r="K5" i="4" s="1"/>
  <c r="J4" i="4"/>
  <c r="K4" i="4" s="1"/>
  <c r="J10" i="4"/>
  <c r="K10" i="4" s="1"/>
  <c r="O10" i="4" s="1"/>
  <c r="J15" i="4"/>
  <c r="K15" i="4" s="1"/>
  <c r="O15" i="4" s="1"/>
  <c r="J17" i="4"/>
  <c r="K17" i="4" s="1"/>
  <c r="O17" i="4" s="1"/>
  <c r="J12" i="4"/>
  <c r="K12" i="4" s="1"/>
  <c r="O12" i="4" s="1"/>
  <c r="J22" i="4"/>
  <c r="K22" i="4" s="1"/>
  <c r="O22" i="4" s="1"/>
  <c r="M4" i="4" l="1"/>
  <c r="O4" i="4"/>
  <c r="J19" i="4"/>
  <c r="K19" i="4" s="1"/>
  <c r="O19" i="4" s="1"/>
  <c r="J11" i="4"/>
  <c r="K11" i="4" s="1"/>
  <c r="O11" i="4" s="1"/>
  <c r="J21" i="4"/>
  <c r="K21" i="4" s="1"/>
  <c r="O21" i="4" s="1"/>
  <c r="J20" i="4"/>
  <c r="K20" i="4" s="1"/>
  <c r="O20" i="4" s="1"/>
  <c r="J14" i="4"/>
  <c r="K14" i="4" s="1"/>
  <c r="O14" i="4" s="1"/>
  <c r="J18" i="4"/>
  <c r="K18" i="4" s="1"/>
  <c r="O18" i="4" s="1"/>
  <c r="J9" i="4"/>
  <c r="K9" i="4" s="1"/>
  <c r="O9" i="4" s="1"/>
  <c r="J6" i="4"/>
  <c r="J8" i="4"/>
  <c r="K8" i="4" s="1"/>
  <c r="O8" i="4" s="1"/>
  <c r="J16" i="4"/>
  <c r="K16" i="4" s="1"/>
  <c r="O16" i="4" s="1"/>
  <c r="J7" i="4"/>
  <c r="K7" i="4" s="1"/>
  <c r="O7" i="4" s="1"/>
  <c r="J13" i="4"/>
  <c r="K13" i="4" s="1"/>
  <c r="O13" i="4" s="1"/>
  <c r="M5" i="4" l="1"/>
  <c r="K6" i="4"/>
  <c r="O5" i="4"/>
  <c r="O6" i="4" l="1"/>
  <c r="Q5" i="4" s="1"/>
  <c r="K30" i="4"/>
  <c r="M6" i="4"/>
  <c r="M7" i="4" s="1"/>
  <c r="M8" i="4" s="1"/>
  <c r="M9" i="4" s="1"/>
  <c r="M10" i="4" s="1"/>
  <c r="M11" i="4" s="1"/>
  <c r="M12" i="4" s="1"/>
  <c r="M13" i="4" s="1"/>
  <c r="M14" i="4" s="1"/>
  <c r="M15" i="4" s="1"/>
  <c r="M16" i="4" s="1"/>
  <c r="M17" i="4" s="1"/>
  <c r="M18" i="4" s="1"/>
  <c r="M19" i="4" s="1"/>
  <c r="M20" i="4" s="1"/>
  <c r="M21" i="4" s="1"/>
  <c r="M22" i="4" s="1"/>
  <c r="L24" i="4" l="1"/>
  <c r="L25" i="4"/>
  <c r="L26" i="4"/>
  <c r="L27" i="4"/>
  <c r="L28" i="4"/>
  <c r="L29" i="4"/>
  <c r="L23" i="4"/>
  <c r="M23" i="4" s="1"/>
  <c r="R5" i="4"/>
  <c r="S5" i="4" s="1"/>
  <c r="L30" i="4"/>
  <c r="M24" i="4" l="1"/>
  <c r="M25" i="4" s="1"/>
  <c r="M26" i="4" s="1"/>
  <c r="M27" i="4" s="1"/>
  <c r="M28" i="4" s="1"/>
  <c r="M29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Burkhead, Pam</author>
    <author>McBee, Jennifer</author>
    <author>McKee, Kwan</author>
  </authors>
  <commentList>
    <comment ref="I4" authorId="0" shapeId="0" xr:uid="{2E556FC3-73CD-425F-8BFF-A50004DC5FEB}">
      <text>
        <r>
          <rPr>
            <b/>
            <sz val="9"/>
            <color indexed="81"/>
            <rFont val="Tahoma"/>
            <family val="2"/>
          </rPr>
          <t xml:space="preserve">Burkhead, Pam: </t>
        </r>
        <r>
          <rPr>
            <sz val="9"/>
            <color indexed="81"/>
            <rFont val="Tahoma"/>
            <family val="2"/>
          </rPr>
          <t>Net Daily Rate</t>
        </r>
      </text>
    </comment>
    <comment ref="J4" authorId="0" shapeId="0" xr:uid="{BFD37978-B954-40FA-AB8E-3F3F64703236}">
      <text>
        <r>
          <rPr>
            <b/>
            <sz val="9"/>
            <color indexed="81"/>
            <rFont val="Tahoma"/>
            <family val="2"/>
          </rPr>
          <t>Burkhead, Pam:</t>
        </r>
        <r>
          <rPr>
            <sz val="9"/>
            <color indexed="81"/>
            <rFont val="Tahoma"/>
            <family val="2"/>
          </rPr>
          <t xml:space="preserve">
Daily Net X Reserve %</t>
        </r>
      </text>
    </comment>
    <comment ref="K4" authorId="0" shapeId="0" xr:uid="{B3616984-632C-4A05-ACB3-74BC70AE8E11}">
      <text>
        <r>
          <rPr>
            <b/>
            <sz val="9"/>
            <color indexed="81"/>
            <rFont val="Tahoma"/>
            <family val="2"/>
          </rPr>
          <t>Burkhead, Pam:</t>
        </r>
        <r>
          <rPr>
            <sz val="9"/>
            <color indexed="81"/>
            <rFont val="Tahoma"/>
            <family val="2"/>
          </rPr>
          <t xml:space="preserve">
Daily Reserves X Days in Pay Period. Deduction amount.</t>
        </r>
      </text>
    </comment>
    <comment ref="H12" authorId="1" shapeId="0" xr:uid="{4ECED48A-C09C-410F-B644-6FF39A50F79A}">
      <text>
        <r>
          <rPr>
            <b/>
            <sz val="9"/>
            <color indexed="81"/>
            <rFont val="Tahoma"/>
            <charset val="1"/>
          </rPr>
          <t>McBee, Jennifer:</t>
        </r>
        <r>
          <rPr>
            <sz val="9"/>
            <color indexed="81"/>
            <rFont val="Tahoma"/>
            <charset val="1"/>
          </rPr>
          <t xml:space="preserve">
3rd paycheck no regular medical deductions.</t>
        </r>
      </text>
    </comment>
    <comment ref="H17" authorId="0" shapeId="0" xr:uid="{592A9042-66EB-460D-9E70-2C1E3C55722C}">
      <text>
        <r>
          <rPr>
            <b/>
            <sz val="9"/>
            <color indexed="81"/>
            <rFont val="Tahoma"/>
            <charset val="1"/>
          </rPr>
          <t>Burkhead, Pam:</t>
        </r>
        <r>
          <rPr>
            <sz val="9"/>
            <color indexed="81"/>
            <rFont val="Tahoma"/>
            <charset val="1"/>
          </rPr>
          <t xml:space="preserve">
Prepaid deductions begin - 6 periods.</t>
        </r>
      </text>
    </comment>
    <comment ref="B22" authorId="0" shapeId="0" xr:uid="{B39EEFFF-BECD-4743-BB36-FDDA7AD9AFCC}">
      <text>
        <r>
          <rPr>
            <b/>
            <sz val="9"/>
            <color indexed="81"/>
            <rFont val="Tahoma"/>
            <family val="2"/>
          </rPr>
          <t>Burkhead, Pam:</t>
        </r>
        <r>
          <rPr>
            <sz val="9"/>
            <color indexed="81"/>
            <rFont val="Tahoma"/>
            <family val="2"/>
          </rPr>
          <t xml:space="preserve">
Reserve deduction ends - last full payroll period of the academic year.</t>
        </r>
      </text>
    </comment>
    <comment ref="H22" authorId="2" shapeId="0" xr:uid="{FC6B940C-5963-452A-A15B-0FED57D1472E}">
      <text>
        <r>
          <rPr>
            <b/>
            <sz val="9"/>
            <color indexed="81"/>
            <rFont val="Tahoma"/>
            <charset val="1"/>
          </rPr>
          <t>McKee, Kwan:</t>
        </r>
        <r>
          <rPr>
            <sz val="9"/>
            <color indexed="81"/>
            <rFont val="Tahoma"/>
            <charset val="1"/>
          </rPr>
          <t xml:space="preserve">
End of prepaid deductions.</t>
        </r>
      </text>
    </comment>
    <comment ref="A23" authorId="0" shapeId="0" xr:uid="{4A3C9D3C-23A7-4ECA-8996-0862E62B1269}">
      <text>
        <r>
          <rPr>
            <b/>
            <sz val="9"/>
            <color indexed="81"/>
            <rFont val="Tahoma"/>
            <family val="2"/>
          </rPr>
          <t>Burkhead, Pam:</t>
        </r>
        <r>
          <rPr>
            <sz val="9"/>
            <color indexed="81"/>
            <rFont val="Tahoma"/>
            <family val="2"/>
          </rPr>
          <t xml:space="preserve">
Reserve distribution begins 5/17/27 first day after the end of the Academic year (5/16/27).</t>
        </r>
      </text>
    </comment>
    <comment ref="L23" authorId="1" shapeId="0" xr:uid="{ACE48058-FF39-4D9E-8CE3-66CDCAC0D8A1}">
      <text>
        <r>
          <rPr>
            <b/>
            <sz val="9"/>
            <color indexed="81"/>
            <rFont val="Tahoma"/>
            <charset val="1"/>
          </rPr>
          <t>McBee, Jennifer:</t>
        </r>
        <r>
          <rPr>
            <sz val="9"/>
            <color indexed="81"/>
            <rFont val="Tahoma"/>
            <charset val="1"/>
          </rPr>
          <t xml:space="preserve">
Distribution divided equally over 7 pay periods.</t>
        </r>
      </text>
    </comment>
  </commentList>
</comments>
</file>

<file path=xl/sharedStrings.xml><?xml version="1.0" encoding="utf-8"?>
<sst xmlns="http://schemas.openxmlformats.org/spreadsheetml/2006/main" count="22" uniqueCount="22">
  <si>
    <t>Begin Date</t>
  </si>
  <si>
    <t>End Date</t>
  </si>
  <si>
    <t>Bank Dist Days</t>
  </si>
  <si>
    <t>Deduct  Days</t>
  </si>
  <si>
    <t>EE Net Pay</t>
  </si>
  <si>
    <t>EE Net Pay Daily Rate</t>
  </si>
  <si>
    <t>EE Balance</t>
  </si>
  <si>
    <t>Daily Net %</t>
  </si>
  <si>
    <t>Day Count</t>
  </si>
  <si>
    <t>Pay Day</t>
  </si>
  <si>
    <t>Distrib Days</t>
  </si>
  <si>
    <t>Summer Distrib $</t>
  </si>
  <si>
    <t>Key Estimate Net Pay for Each Pay Period</t>
  </si>
  <si>
    <t>New Net Pay</t>
  </si>
  <si>
    <t>Average Pay - Academic Year</t>
  </si>
  <si>
    <t>Average Pay - Summer</t>
  </si>
  <si>
    <t>Avg Paycheck Variability</t>
  </si>
  <si>
    <t>Reserve Deduction</t>
  </si>
  <si>
    <t>*Prepaid benefit dates will need to be confirmed with the State Employee Health Plan.</t>
  </si>
  <si>
    <r>
      <t xml:space="preserve">Academic Year Reserves for Summer Distribution </t>
    </r>
    <r>
      <rPr>
        <b/>
        <u/>
        <sz val="10"/>
        <rFont val="Arial"/>
        <family val="2"/>
      </rPr>
      <t>Sample</t>
    </r>
    <r>
      <rPr>
        <b/>
        <sz val="10"/>
        <rFont val="Arial"/>
        <family val="2"/>
      </rPr>
      <t xml:space="preserve"> Worksheet  </t>
    </r>
  </si>
  <si>
    <t>8/16/2026 to 8/14/2027</t>
  </si>
  <si>
    <t>Final 03/12/26*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</si>
</sst>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164" formatCode="&quot;$&quot;#,##0.00"/>
  </numFmts>
  <fonts count="19" x14ac:knownFonts="1"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b/>
      <sz val="11"/>
      <name val="Calibri"/>
      <family val="2"/>
      <scheme val="minor"/>
    </font>
    <font>
      <i/>
      <sz val="1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name val="Arial"/>
      <family val="2"/>
    </font>
    <font>
      <b/>
      <sz val="16"/>
      <name val="Arial"/>
      <family val="2"/>
    </font>
    <font>
      <sz val="16"/>
      <color theme="1"/>
      <name val="Calibri"/>
      <family val="2"/>
      <scheme val="minor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9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EB9C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theme="1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theme="1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1" fillId="2" borderId="0" applyNumberFormat="0" applyBorder="0" applyAlignment="0" applyProtection="0"/>
    <xf numFmtId="0" fontId="2" fillId="3" borderId="0" applyNumberFormat="0" applyBorder="0" applyAlignment="0" applyProtection="0"/>
    <xf numFmtId="44" fontId="13" fillId="0" borderId="0" applyFont="0" applyFill="0" applyBorder="0" applyAlignment="0" applyProtection="0"/>
  </cellStyleXfs>
  <cellXfs count="87">
    <xf numFmtId="0" fontId="0" fillId="0" borderId="0" xfId="0"/>
    <xf numFmtId="0" fontId="6" fillId="0" borderId="0" xfId="0" applyFont="1"/>
    <xf numFmtId="164" fontId="0" fillId="0" borderId="0" xfId="0" applyNumberFormat="1"/>
    <xf numFmtId="14" fontId="3" fillId="0" borderId="1" xfId="0" applyNumberFormat="1" applyFont="1" applyBorder="1"/>
    <xf numFmtId="1" fontId="0" fillId="0" borderId="1" xfId="0" applyNumberFormat="1" applyBorder="1" applyAlignment="1">
      <alignment horizontal="center"/>
    </xf>
    <xf numFmtId="1" fontId="0" fillId="4" borderId="1" xfId="0" applyNumberFormat="1" applyFill="1" applyBorder="1" applyAlignment="1">
      <alignment horizontal="center"/>
    </xf>
    <xf numFmtId="7" fontId="3" fillId="0" borderId="1" xfId="0" applyNumberFormat="1" applyFont="1" applyBorder="1" applyAlignment="1">
      <alignment wrapText="1"/>
    </xf>
    <xf numFmtId="7" fontId="13" fillId="0" borderId="1" xfId="1" applyNumberFormat="1" applyFont="1" applyFill="1" applyBorder="1" applyAlignment="1" applyProtection="1">
      <alignment wrapText="1"/>
    </xf>
    <xf numFmtId="7" fontId="0" fillId="6" borderId="1" xfId="0" applyNumberFormat="1" applyFill="1" applyBorder="1" applyAlignment="1">
      <alignment horizontal="right"/>
    </xf>
    <xf numFmtId="7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1" fontId="0" fillId="5" borderId="1" xfId="0" applyNumberFormat="1" applyFill="1" applyBorder="1" applyAlignment="1">
      <alignment horizontal="center"/>
    </xf>
    <xf numFmtId="7" fontId="0" fillId="8" borderId="0" xfId="0" applyNumberFormat="1" applyFill="1"/>
    <xf numFmtId="164" fontId="11" fillId="0" borderId="0" xfId="0" applyNumberFormat="1" applyFont="1" applyAlignment="1">
      <alignment wrapText="1"/>
    </xf>
    <xf numFmtId="7" fontId="0" fillId="0" borderId="0" xfId="0" applyNumberFormat="1"/>
    <xf numFmtId="164" fontId="11" fillId="0" borderId="2" xfId="0" applyNumberFormat="1" applyFont="1" applyBorder="1" applyAlignment="1">
      <alignment wrapText="1"/>
    </xf>
    <xf numFmtId="164" fontId="11" fillId="0" borderId="3" xfId="0" applyNumberFormat="1" applyFont="1" applyBorder="1" applyAlignment="1">
      <alignment wrapText="1"/>
    </xf>
    <xf numFmtId="164" fontId="11" fillId="0" borderId="4" xfId="0" applyNumberFormat="1" applyFont="1" applyBorder="1" applyAlignment="1">
      <alignment wrapText="1"/>
    </xf>
    <xf numFmtId="44" fontId="0" fillId="0" borderId="5" xfId="3" applyFont="1" applyBorder="1"/>
    <xf numFmtId="164" fontId="0" fillId="0" borderId="6" xfId="0" applyNumberFormat="1" applyBorder="1"/>
    <xf numFmtId="44" fontId="0" fillId="0" borderId="7" xfId="0" applyNumberFormat="1" applyBorder="1"/>
    <xf numFmtId="14" fontId="3" fillId="0" borderId="8" xfId="0" applyNumberFormat="1" applyFont="1" applyBorder="1"/>
    <xf numFmtId="14" fontId="3" fillId="0" borderId="9" xfId="0" applyNumberFormat="1" applyFont="1" applyBorder="1"/>
    <xf numFmtId="44" fontId="0" fillId="0" borderId="0" xfId="0" applyNumberFormat="1"/>
    <xf numFmtId="1" fontId="0" fillId="0" borderId="8" xfId="0" applyNumberFormat="1" applyBorder="1" applyAlignment="1">
      <alignment horizontal="center"/>
    </xf>
    <xf numFmtId="7" fontId="0" fillId="0" borderId="8" xfId="0" applyNumberFormat="1" applyBorder="1" applyAlignment="1">
      <alignment horizontal="right"/>
    </xf>
    <xf numFmtId="7" fontId="3" fillId="0" borderId="8" xfId="0" applyNumberFormat="1" applyFont="1" applyBorder="1" applyAlignment="1">
      <alignment wrapText="1"/>
    </xf>
    <xf numFmtId="7" fontId="1" fillId="0" borderId="8" xfId="1" applyNumberFormat="1" applyFill="1" applyBorder="1" applyAlignment="1" applyProtection="1">
      <alignment wrapText="1"/>
    </xf>
    <xf numFmtId="164" fontId="0" fillId="6" borderId="8" xfId="0" applyNumberFormat="1" applyFill="1" applyBorder="1" applyAlignment="1">
      <alignment horizontal="right"/>
    </xf>
    <xf numFmtId="14" fontId="0" fillId="0" borderId="1" xfId="0" applyNumberFormat="1" applyBorder="1"/>
    <xf numFmtId="164" fontId="13" fillId="0" borderId="1" xfId="2" applyNumberFormat="1" applyFont="1" applyFill="1" applyBorder="1" applyAlignment="1" applyProtection="1">
      <alignment horizontal="right"/>
    </xf>
    <xf numFmtId="14" fontId="0" fillId="0" borderId="8" xfId="0" applyNumberFormat="1" applyBorder="1"/>
    <xf numFmtId="164" fontId="13" fillId="0" borderId="8" xfId="2" applyNumberFormat="1" applyFont="1" applyFill="1" applyBorder="1" applyAlignment="1" applyProtection="1">
      <alignment horizontal="right"/>
    </xf>
    <xf numFmtId="1" fontId="0" fillId="0" borderId="10" xfId="0" applyNumberFormat="1" applyBorder="1" applyAlignment="1">
      <alignment horizontal="center"/>
    </xf>
    <xf numFmtId="1" fontId="0" fillId="4" borderId="10" xfId="0" applyNumberFormat="1" applyFill="1" applyBorder="1" applyAlignment="1">
      <alignment horizontal="center"/>
    </xf>
    <xf numFmtId="7" fontId="3" fillId="0" borderId="10" xfId="0" applyNumberFormat="1" applyFont="1" applyBorder="1" applyAlignment="1">
      <alignment wrapText="1"/>
    </xf>
    <xf numFmtId="7" fontId="13" fillId="0" borderId="10" xfId="1" applyNumberFormat="1" applyFont="1" applyFill="1" applyBorder="1" applyAlignment="1" applyProtection="1">
      <alignment wrapText="1"/>
    </xf>
    <xf numFmtId="7" fontId="0" fillId="6" borderId="10" xfId="0" applyNumberFormat="1" applyFill="1" applyBorder="1" applyAlignment="1">
      <alignment horizontal="right"/>
    </xf>
    <xf numFmtId="164" fontId="0" fillId="0" borderId="10" xfId="0" applyNumberFormat="1" applyBorder="1" applyAlignment="1">
      <alignment horizontal="right"/>
    </xf>
    <xf numFmtId="164" fontId="0" fillId="0" borderId="11" xfId="0" applyNumberFormat="1" applyBorder="1" applyAlignment="1">
      <alignment horizontal="right"/>
    </xf>
    <xf numFmtId="14" fontId="0" fillId="0" borderId="12" xfId="0" applyNumberFormat="1" applyBorder="1"/>
    <xf numFmtId="164" fontId="0" fillId="0" borderId="13" xfId="0" applyNumberFormat="1" applyBorder="1" applyAlignment="1">
      <alignment horizontal="right"/>
    </xf>
    <xf numFmtId="14" fontId="0" fillId="0" borderId="14" xfId="0" applyNumberFormat="1" applyBorder="1"/>
    <xf numFmtId="1" fontId="0" fillId="0" borderId="9" xfId="0" applyNumberFormat="1" applyBorder="1" applyAlignment="1">
      <alignment horizontal="center"/>
    </xf>
    <xf numFmtId="1" fontId="0" fillId="4" borderId="9" xfId="0" applyNumberFormat="1" applyFill="1" applyBorder="1" applyAlignment="1">
      <alignment horizontal="center"/>
    </xf>
    <xf numFmtId="7" fontId="3" fillId="0" borderId="9" xfId="0" applyNumberFormat="1" applyFont="1" applyBorder="1" applyAlignment="1">
      <alignment wrapText="1"/>
    </xf>
    <xf numFmtId="7" fontId="13" fillId="0" borderId="9" xfId="1" applyNumberFormat="1" applyFont="1" applyFill="1" applyBorder="1" applyAlignment="1" applyProtection="1">
      <alignment wrapText="1"/>
    </xf>
    <xf numFmtId="7" fontId="0" fillId="6" borderId="9" xfId="0" applyNumberFormat="1" applyFill="1" applyBorder="1" applyAlignment="1">
      <alignment horizontal="right"/>
    </xf>
    <xf numFmtId="164" fontId="0" fillId="0" borderId="9" xfId="0" applyNumberFormat="1" applyBorder="1" applyAlignment="1">
      <alignment horizontal="right"/>
    </xf>
    <xf numFmtId="164" fontId="13" fillId="6" borderId="15" xfId="2" applyNumberFormat="1" applyFont="1" applyFill="1" applyBorder="1" applyAlignment="1" applyProtection="1">
      <alignment horizontal="right"/>
    </xf>
    <xf numFmtId="14" fontId="12" fillId="0" borderId="16" xfId="0" applyNumberFormat="1" applyFont="1" applyBorder="1"/>
    <xf numFmtId="14" fontId="8" fillId="0" borderId="17" xfId="0" applyNumberFormat="1" applyFont="1" applyBorder="1"/>
    <xf numFmtId="1" fontId="4" fillId="0" borderId="17" xfId="0" applyNumberFormat="1" applyFont="1" applyBorder="1" applyAlignment="1">
      <alignment horizontal="center"/>
    </xf>
    <xf numFmtId="1" fontId="13" fillId="0" borderId="17" xfId="1" applyNumberFormat="1" applyFont="1" applyFill="1" applyBorder="1" applyAlignment="1" applyProtection="1">
      <alignment horizontal="center"/>
    </xf>
    <xf numFmtId="7" fontId="4" fillId="0" borderId="17" xfId="0" applyNumberFormat="1" applyFont="1" applyBorder="1" applyAlignment="1">
      <alignment horizontal="right"/>
    </xf>
    <xf numFmtId="7" fontId="8" fillId="0" borderId="17" xfId="0" applyNumberFormat="1" applyFont="1" applyBorder="1" applyAlignment="1">
      <alignment wrapText="1"/>
    </xf>
    <xf numFmtId="164" fontId="4" fillId="0" borderId="17" xfId="0" applyNumberFormat="1" applyFont="1" applyBorder="1" applyAlignment="1">
      <alignment horizontal="right"/>
    </xf>
    <xf numFmtId="164" fontId="4" fillId="0" borderId="18" xfId="0" applyNumberFormat="1" applyFont="1" applyBorder="1" applyAlignment="1">
      <alignment horizontal="right"/>
    </xf>
    <xf numFmtId="0" fontId="7" fillId="0" borderId="19" xfId="0" applyFont="1" applyBorder="1" applyAlignment="1">
      <alignment wrapText="1"/>
    </xf>
    <xf numFmtId="0" fontId="7" fillId="7" borderId="19" xfId="0" applyFont="1" applyFill="1" applyBorder="1" applyAlignment="1">
      <alignment wrapText="1"/>
    </xf>
    <xf numFmtId="0" fontId="7" fillId="0" borderId="19" xfId="0" applyFont="1" applyBorder="1" applyAlignment="1">
      <alignment horizontal="center" wrapText="1"/>
    </xf>
    <xf numFmtId="10" fontId="11" fillId="0" borderId="19" xfId="0" applyNumberFormat="1" applyFont="1" applyBorder="1" applyAlignment="1">
      <alignment wrapText="1"/>
    </xf>
    <xf numFmtId="0" fontId="11" fillId="0" borderId="19" xfId="0" applyFont="1" applyBorder="1" applyAlignment="1">
      <alignment wrapText="1"/>
    </xf>
    <xf numFmtId="164" fontId="11" fillId="0" borderId="19" xfId="0" applyNumberFormat="1" applyFont="1" applyBorder="1" applyAlignment="1">
      <alignment wrapText="1"/>
    </xf>
    <xf numFmtId="164" fontId="11" fillId="0" borderId="20" xfId="0" applyNumberFormat="1" applyFont="1" applyBorder="1" applyAlignment="1">
      <alignment wrapText="1"/>
    </xf>
    <xf numFmtId="0" fontId="11" fillId="0" borderId="17" xfId="0" applyFont="1" applyBorder="1" applyAlignment="1">
      <alignment horizontal="center" wrapText="1"/>
    </xf>
    <xf numFmtId="0" fontId="0" fillId="0" borderId="17" xfId="0" applyBorder="1" applyAlignment="1">
      <alignment horizontal="center" wrapText="1"/>
    </xf>
    <xf numFmtId="0" fontId="11" fillId="0" borderId="17" xfId="0" applyFont="1" applyBorder="1" applyAlignment="1">
      <alignment wrapText="1"/>
    </xf>
    <xf numFmtId="0" fontId="0" fillId="0" borderId="17" xfId="0" applyBorder="1" applyAlignment="1">
      <alignment wrapText="1"/>
    </xf>
    <xf numFmtId="164" fontId="0" fillId="0" borderId="17" xfId="0" applyNumberFormat="1" applyBorder="1" applyAlignment="1">
      <alignment wrapText="1"/>
    </xf>
    <xf numFmtId="164" fontId="0" fillId="0" borderId="18" xfId="0" applyNumberFormat="1" applyBorder="1"/>
    <xf numFmtId="164" fontId="11" fillId="0" borderId="21" xfId="0" applyNumberFormat="1" applyFont="1" applyBorder="1" applyAlignment="1">
      <alignment wrapText="1"/>
    </xf>
    <xf numFmtId="164" fontId="11" fillId="0" borderId="22" xfId="0" applyNumberFormat="1" applyFont="1" applyBorder="1" applyAlignment="1">
      <alignment wrapText="1"/>
    </xf>
    <xf numFmtId="1" fontId="0" fillId="0" borderId="23" xfId="0" applyNumberFormat="1" applyBorder="1" applyAlignment="1">
      <alignment horizontal="center"/>
    </xf>
    <xf numFmtId="14" fontId="0" fillId="0" borderId="25" xfId="0" applyNumberFormat="1" applyBorder="1"/>
    <xf numFmtId="0" fontId="7" fillId="0" borderId="24" xfId="0" applyFont="1" applyBorder="1" applyAlignment="1">
      <alignment wrapText="1"/>
    </xf>
    <xf numFmtId="0" fontId="7" fillId="0" borderId="17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11" fillId="0" borderId="3" xfId="0" applyFont="1" applyBorder="1" applyAlignment="1">
      <alignment horizontal="center" wrapText="1"/>
    </xf>
    <xf numFmtId="0" fontId="11" fillId="0" borderId="4" xfId="0" applyFont="1" applyBorder="1" applyAlignment="1">
      <alignment horizontal="center" wrapText="1"/>
    </xf>
    <xf numFmtId="0" fontId="15" fillId="0" borderId="16" xfId="0" applyFont="1" applyBorder="1" applyAlignment="1">
      <alignment horizontal="center" vertical="center" wrapText="1"/>
    </xf>
    <xf numFmtId="0" fontId="16" fillId="0" borderId="17" xfId="0" applyFont="1" applyBorder="1" applyAlignment="1">
      <alignment horizontal="center" vertical="center" wrapText="1"/>
    </xf>
    <xf numFmtId="0" fontId="0" fillId="0" borderId="0" xfId="0" applyAlignment="1">
      <alignment wrapText="1"/>
    </xf>
    <xf numFmtId="44" fontId="0" fillId="7" borderId="10" xfId="3" applyFont="1" applyFill="1" applyBorder="1" applyAlignment="1" applyProtection="1">
      <alignment horizontal="center"/>
      <protection locked="0"/>
    </xf>
    <xf numFmtId="44" fontId="0" fillId="7" borderId="1" xfId="3" applyFont="1" applyFill="1" applyBorder="1" applyAlignment="1" applyProtection="1">
      <alignment horizontal="center"/>
      <protection locked="0"/>
    </xf>
    <xf numFmtId="44" fontId="0" fillId="7" borderId="9" xfId="3" applyFont="1" applyFill="1" applyBorder="1" applyAlignment="1" applyProtection="1">
      <alignment horizontal="center"/>
      <protection locked="0"/>
    </xf>
  </cellXfs>
  <cellStyles count="4">
    <cellStyle name="Currency" xfId="3" builtinId="4"/>
    <cellStyle name="Good" xfId="1" builtinId="26"/>
    <cellStyle name="Neutral" xfId="2" builtinId="2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styles" Target="styles.xml"/><Relationship Id="rId7" Type="http://schemas.openxmlformats.org/officeDocument/2006/relationships/customXml" Target="../customXml/item1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ABEB89-4D10-4650-930F-B4FDBB8B2D6A}">
  <dimension ref="A1:S33"/>
  <sheetViews>
    <sheetView tabSelected="1" zoomScaleNormal="100" workbookViewId="0">
      <selection activeCell="H7" sqref="H7"/>
    </sheetView>
  </sheetViews>
  <sheetFormatPr defaultRowHeight="15" x14ac:dyDescent="0.25"/>
  <cols>
    <col min="1" max="1" width="10.7109375" bestFit="1" customWidth="1"/>
    <col min="2" max="2" width="10.7109375" style="1" bestFit="1" customWidth="1"/>
    <col min="3" max="3" width="15.7109375" style="1" customWidth="1"/>
    <col min="4" max="4" width="6.7109375" hidden="1" customWidth="1"/>
    <col min="5" max="5" width="10.5703125" bestFit="1" customWidth="1"/>
    <col min="6" max="6" width="5.28515625" hidden="1" customWidth="1"/>
    <col min="7" max="7" width="8" customWidth="1"/>
    <col min="8" max="8" width="13.7109375" customWidth="1"/>
    <col min="9" max="9" width="10.28515625" bestFit="1" customWidth="1"/>
    <col min="10" max="10" width="11.140625" bestFit="1" customWidth="1"/>
    <col min="11" max="11" width="11.42578125" customWidth="1"/>
    <col min="12" max="12" width="11.7109375" style="2" customWidth="1"/>
    <col min="13" max="13" width="10.7109375" style="2" customWidth="1"/>
    <col min="14" max="14" width="3" customWidth="1"/>
    <col min="15" max="15" width="12.28515625" customWidth="1"/>
    <col min="16" max="16" width="2.28515625" customWidth="1"/>
    <col min="17" max="17" width="16" customWidth="1"/>
    <col min="18" max="18" width="15.42578125" customWidth="1"/>
    <col min="19" max="19" width="13.42578125" customWidth="1"/>
  </cols>
  <sheetData>
    <row r="1" spans="1:19" ht="15.75" thickBot="1" x14ac:dyDescent="0.3">
      <c r="A1" s="77" t="s">
        <v>19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9"/>
      <c r="M1" s="80"/>
    </row>
    <row r="2" spans="1:19" ht="66.75" customHeight="1" thickBot="1" x14ac:dyDescent="0.3">
      <c r="A2" s="81" t="s">
        <v>20</v>
      </c>
      <c r="B2" s="82"/>
      <c r="C2" s="82"/>
      <c r="D2" s="82"/>
      <c r="E2" s="82"/>
      <c r="F2" s="82"/>
      <c r="G2" s="82"/>
      <c r="H2" s="65" t="s">
        <v>12</v>
      </c>
      <c r="I2" s="66"/>
      <c r="J2" s="67" t="s">
        <v>7</v>
      </c>
      <c r="K2" s="68"/>
      <c r="L2" s="69"/>
      <c r="M2" s="70"/>
    </row>
    <row r="3" spans="1:19" ht="45.75" thickBot="1" x14ac:dyDescent="0.3">
      <c r="A3" s="75" t="s">
        <v>0</v>
      </c>
      <c r="B3" s="76" t="s">
        <v>1</v>
      </c>
      <c r="C3" s="76" t="s">
        <v>9</v>
      </c>
      <c r="D3" s="58" t="s">
        <v>8</v>
      </c>
      <c r="E3" s="58" t="s">
        <v>3</v>
      </c>
      <c r="F3" s="58" t="s">
        <v>2</v>
      </c>
      <c r="G3" s="58" t="s">
        <v>10</v>
      </c>
      <c r="H3" s="59" t="s">
        <v>4</v>
      </c>
      <c r="I3" s="60" t="s">
        <v>5</v>
      </c>
      <c r="J3" s="61">
        <f>G30/(G30+E30)+0.014273</f>
        <v>0.26923050708215296</v>
      </c>
      <c r="K3" s="62" t="s">
        <v>17</v>
      </c>
      <c r="L3" s="63" t="s">
        <v>11</v>
      </c>
      <c r="M3" s="64" t="s">
        <v>6</v>
      </c>
      <c r="O3" s="13" t="s">
        <v>13</v>
      </c>
      <c r="Q3" s="15" t="s">
        <v>14</v>
      </c>
      <c r="R3" s="16" t="s">
        <v>15</v>
      </c>
      <c r="S3" s="17" t="s">
        <v>16</v>
      </c>
    </row>
    <row r="4" spans="1:19" x14ac:dyDescent="0.25">
      <c r="A4" s="74">
        <v>46250</v>
      </c>
      <c r="B4" s="3">
        <f t="shared" ref="B4:B5" si="0">A4+13</f>
        <v>46263</v>
      </c>
      <c r="C4" s="21">
        <f>B4+13</f>
        <v>46276</v>
      </c>
      <c r="D4" s="4"/>
      <c r="E4" s="33">
        <v>11</v>
      </c>
      <c r="F4" s="34"/>
      <c r="G4" s="33"/>
      <c r="H4" s="84">
        <v>1964.29</v>
      </c>
      <c r="I4" s="35">
        <f>H4/E4</f>
        <v>178.57181818181817</v>
      </c>
      <c r="J4" s="36">
        <f>I4*$J$3</f>
        <v>48.076981159672926</v>
      </c>
      <c r="K4" s="37">
        <f t="shared" ref="K4" si="1">J4*E4</f>
        <v>528.84679275640224</v>
      </c>
      <c r="L4" s="38"/>
      <c r="M4" s="39">
        <f>K4</f>
        <v>528.84679275640224</v>
      </c>
      <c r="O4" s="12">
        <f>H4-K4</f>
        <v>1435.4432072435977</v>
      </c>
      <c r="Q4" s="71"/>
      <c r="R4" s="13"/>
      <c r="S4" s="72"/>
    </row>
    <row r="5" spans="1:19" ht="15.75" thickBot="1" x14ac:dyDescent="0.3">
      <c r="A5" s="40">
        <f t="shared" ref="A5" si="2">B4+1</f>
        <v>46264</v>
      </c>
      <c r="B5" s="3">
        <f t="shared" si="0"/>
        <v>46277</v>
      </c>
      <c r="C5" s="3">
        <f t="shared" ref="C5" si="3">B6-1</f>
        <v>46290</v>
      </c>
      <c r="D5" s="4">
        <f t="shared" ref="D5" si="4">DATEDIF(A5,B5,"d")+1</f>
        <v>14</v>
      </c>
      <c r="E5" s="4">
        <f t="shared" ref="E5" si="5">B5-A5+1</f>
        <v>14</v>
      </c>
      <c r="F5" s="5"/>
      <c r="G5" s="4"/>
      <c r="H5" s="85">
        <v>2500</v>
      </c>
      <c r="I5" s="6">
        <f t="shared" ref="I5" si="6">H5/E5</f>
        <v>178.57142857142858</v>
      </c>
      <c r="J5" s="7">
        <f t="shared" ref="J5" si="7">I5*$J$3</f>
        <v>48.076876264670176</v>
      </c>
      <c r="K5" s="8">
        <f>J5*E5</f>
        <v>673.07626770538241</v>
      </c>
      <c r="L5" s="10"/>
      <c r="M5" s="41">
        <f>M4+K5-L5</f>
        <v>1201.9230604617846</v>
      </c>
      <c r="O5" s="12">
        <f>H5-K5</f>
        <v>1826.9237322946176</v>
      </c>
      <c r="Q5" s="18">
        <f>SUM(O4:O22)/COUNT(O4:O22)</f>
        <v>1764.0117866493204</v>
      </c>
      <c r="R5" s="19">
        <f>SUM(L23:L29)/COUNT(L23:L29)</f>
        <v>1764.0094362375589</v>
      </c>
      <c r="S5" s="20">
        <f>Q5-R5</f>
        <v>2.3504117614265851E-3</v>
      </c>
    </row>
    <row r="6" spans="1:19" x14ac:dyDescent="0.25">
      <c r="A6" s="40">
        <f t="shared" ref="A6:A29" si="8">B5+1</f>
        <v>46278</v>
      </c>
      <c r="B6" s="3">
        <f t="shared" ref="B6:B21" si="9">A6+13</f>
        <v>46291</v>
      </c>
      <c r="C6" s="3">
        <f t="shared" ref="C6:C28" si="10">B7-1</f>
        <v>46304</v>
      </c>
      <c r="D6" s="4">
        <f t="shared" ref="D6:D23" si="11">DATEDIF(A6,B6,"d")+1</f>
        <v>14</v>
      </c>
      <c r="E6" s="4">
        <f t="shared" ref="E6:E22" si="12">B6-A6+1</f>
        <v>14</v>
      </c>
      <c r="F6" s="5"/>
      <c r="G6" s="4"/>
      <c r="H6" s="85">
        <v>2500</v>
      </c>
      <c r="I6" s="6">
        <f t="shared" ref="I6:I21" si="13">H6/E6</f>
        <v>178.57142857142858</v>
      </c>
      <c r="J6" s="7">
        <f t="shared" ref="J6:J22" si="14">I6*$J$3</f>
        <v>48.076876264670176</v>
      </c>
      <c r="K6" s="8">
        <f>J6*E6</f>
        <v>673.07626770538241</v>
      </c>
      <c r="L6" s="10"/>
      <c r="M6" s="41">
        <f>M5+K6-L6</f>
        <v>1874.9993281671671</v>
      </c>
      <c r="O6" s="12">
        <f t="shared" ref="O6:O22" si="15">H6-K6</f>
        <v>1826.9237322946176</v>
      </c>
    </row>
    <row r="7" spans="1:19" x14ac:dyDescent="0.25">
      <c r="A7" s="40">
        <f t="shared" si="8"/>
        <v>46292</v>
      </c>
      <c r="B7" s="3">
        <f t="shared" si="9"/>
        <v>46305</v>
      </c>
      <c r="C7" s="3">
        <f t="shared" si="10"/>
        <v>46318</v>
      </c>
      <c r="D7" s="4">
        <f t="shared" si="11"/>
        <v>14</v>
      </c>
      <c r="E7" s="4">
        <f t="shared" si="12"/>
        <v>14</v>
      </c>
      <c r="F7" s="5"/>
      <c r="G7" s="4"/>
      <c r="H7" s="85">
        <v>2500</v>
      </c>
      <c r="I7" s="6">
        <f t="shared" si="13"/>
        <v>178.57142857142858</v>
      </c>
      <c r="J7" s="7">
        <f t="shared" si="14"/>
        <v>48.076876264670176</v>
      </c>
      <c r="K7" s="8">
        <f t="shared" ref="K7:K22" si="16">J7*E7</f>
        <v>673.07626770538241</v>
      </c>
      <c r="L7" s="10"/>
      <c r="M7" s="41">
        <f>M6+K7-L7</f>
        <v>2548.0755958725495</v>
      </c>
      <c r="O7" s="12">
        <f t="shared" si="15"/>
        <v>1826.9237322946176</v>
      </c>
    </row>
    <row r="8" spans="1:19" x14ac:dyDescent="0.25">
      <c r="A8" s="40">
        <f t="shared" si="8"/>
        <v>46306</v>
      </c>
      <c r="B8" s="3">
        <f t="shared" si="9"/>
        <v>46319</v>
      </c>
      <c r="C8" s="3">
        <f t="shared" si="10"/>
        <v>46332</v>
      </c>
      <c r="D8" s="4">
        <f t="shared" si="11"/>
        <v>14</v>
      </c>
      <c r="E8" s="4">
        <f t="shared" si="12"/>
        <v>14</v>
      </c>
      <c r="F8" s="5"/>
      <c r="G8" s="4"/>
      <c r="H8" s="85">
        <v>2500</v>
      </c>
      <c r="I8" s="6">
        <f t="shared" si="13"/>
        <v>178.57142857142858</v>
      </c>
      <c r="J8" s="7">
        <f t="shared" si="14"/>
        <v>48.076876264670176</v>
      </c>
      <c r="K8" s="8">
        <f t="shared" si="16"/>
        <v>673.07626770538241</v>
      </c>
      <c r="L8" s="10"/>
      <c r="M8" s="41">
        <f>M7+K8-L8</f>
        <v>3221.1518635779321</v>
      </c>
      <c r="O8" s="12">
        <f t="shared" si="15"/>
        <v>1826.9237322946176</v>
      </c>
      <c r="R8" s="2"/>
    </row>
    <row r="9" spans="1:19" x14ac:dyDescent="0.25">
      <c r="A9" s="40">
        <f t="shared" si="8"/>
        <v>46320</v>
      </c>
      <c r="B9" s="3">
        <f t="shared" si="9"/>
        <v>46333</v>
      </c>
      <c r="C9" s="3">
        <f t="shared" si="10"/>
        <v>46346</v>
      </c>
      <c r="D9" s="4">
        <f t="shared" si="11"/>
        <v>14</v>
      </c>
      <c r="E9" s="4">
        <f t="shared" si="12"/>
        <v>14</v>
      </c>
      <c r="F9" s="5"/>
      <c r="G9" s="4"/>
      <c r="H9" s="85">
        <v>2500</v>
      </c>
      <c r="I9" s="6">
        <f t="shared" si="13"/>
        <v>178.57142857142858</v>
      </c>
      <c r="J9" s="7">
        <f t="shared" si="14"/>
        <v>48.076876264670176</v>
      </c>
      <c r="K9" s="8">
        <f t="shared" si="16"/>
        <v>673.07626770538241</v>
      </c>
      <c r="L9" s="10"/>
      <c r="M9" s="41">
        <f>M8+K9-L9</f>
        <v>3894.2281312833147</v>
      </c>
      <c r="O9" s="12">
        <f t="shared" si="15"/>
        <v>1826.9237322946176</v>
      </c>
    </row>
    <row r="10" spans="1:19" x14ac:dyDescent="0.25">
      <c r="A10" s="40">
        <f t="shared" si="8"/>
        <v>46334</v>
      </c>
      <c r="B10" s="3">
        <f t="shared" si="9"/>
        <v>46347</v>
      </c>
      <c r="C10" s="3">
        <f t="shared" si="10"/>
        <v>46360</v>
      </c>
      <c r="D10" s="4">
        <f t="shared" si="11"/>
        <v>14</v>
      </c>
      <c r="E10" s="4">
        <f t="shared" si="12"/>
        <v>14</v>
      </c>
      <c r="F10" s="5"/>
      <c r="G10" s="4"/>
      <c r="H10" s="85">
        <v>2500</v>
      </c>
      <c r="I10" s="6">
        <f t="shared" si="13"/>
        <v>178.57142857142858</v>
      </c>
      <c r="J10" s="7">
        <f t="shared" si="14"/>
        <v>48.076876264670176</v>
      </c>
      <c r="K10" s="8">
        <f t="shared" si="16"/>
        <v>673.07626770538241</v>
      </c>
      <c r="L10" s="10"/>
      <c r="M10" s="41">
        <f>M9+K10-L10</f>
        <v>4567.3043989886974</v>
      </c>
      <c r="O10" s="12">
        <f t="shared" si="15"/>
        <v>1826.9237322946176</v>
      </c>
    </row>
    <row r="11" spans="1:19" x14ac:dyDescent="0.25">
      <c r="A11" s="40">
        <f t="shared" si="8"/>
        <v>46348</v>
      </c>
      <c r="B11" s="3">
        <f t="shared" si="9"/>
        <v>46361</v>
      </c>
      <c r="C11" s="3">
        <f t="shared" si="10"/>
        <v>46374</v>
      </c>
      <c r="D11" s="4">
        <f t="shared" si="11"/>
        <v>14</v>
      </c>
      <c r="E11" s="4">
        <f t="shared" si="12"/>
        <v>14</v>
      </c>
      <c r="F11" s="5"/>
      <c r="G11" s="4"/>
      <c r="H11" s="85">
        <v>2500</v>
      </c>
      <c r="I11" s="6">
        <f t="shared" si="13"/>
        <v>178.57142857142858</v>
      </c>
      <c r="J11" s="7">
        <f t="shared" si="14"/>
        <v>48.076876264670176</v>
      </c>
      <c r="K11" s="8">
        <f t="shared" si="16"/>
        <v>673.07626770538241</v>
      </c>
      <c r="L11" s="10"/>
      <c r="M11" s="41">
        <f>M10+K11-L11</f>
        <v>5240.38066669408</v>
      </c>
      <c r="O11" s="12">
        <f t="shared" si="15"/>
        <v>1826.9237322946176</v>
      </c>
    </row>
    <row r="12" spans="1:19" x14ac:dyDescent="0.25">
      <c r="A12" s="40">
        <f t="shared" si="8"/>
        <v>46362</v>
      </c>
      <c r="B12" s="3">
        <f t="shared" si="9"/>
        <v>46375</v>
      </c>
      <c r="C12" s="3">
        <v>46387</v>
      </c>
      <c r="D12" s="4">
        <f t="shared" si="11"/>
        <v>14</v>
      </c>
      <c r="E12" s="4">
        <f t="shared" si="12"/>
        <v>14</v>
      </c>
      <c r="F12" s="5"/>
      <c r="G12" s="4"/>
      <c r="H12" s="85">
        <v>2600</v>
      </c>
      <c r="I12" s="6">
        <f t="shared" si="13"/>
        <v>185.71428571428572</v>
      </c>
      <c r="J12" s="7">
        <f t="shared" si="14"/>
        <v>49.999951315256979</v>
      </c>
      <c r="K12" s="8">
        <f t="shared" si="16"/>
        <v>699.99931841359773</v>
      </c>
      <c r="L12" s="10"/>
      <c r="M12" s="41">
        <f>M11+K12-L12</f>
        <v>5940.3799851076774</v>
      </c>
      <c r="O12" s="12">
        <f t="shared" si="15"/>
        <v>1900.0006815864022</v>
      </c>
    </row>
    <row r="13" spans="1:19" x14ac:dyDescent="0.25">
      <c r="A13" s="40">
        <f t="shared" si="8"/>
        <v>46376</v>
      </c>
      <c r="B13" s="3">
        <f t="shared" si="9"/>
        <v>46389</v>
      </c>
      <c r="C13" s="3">
        <f t="shared" si="10"/>
        <v>46402</v>
      </c>
      <c r="D13" s="4">
        <f t="shared" si="11"/>
        <v>14</v>
      </c>
      <c r="E13" s="4">
        <f t="shared" si="12"/>
        <v>14</v>
      </c>
      <c r="F13" s="5"/>
      <c r="G13" s="4"/>
      <c r="H13" s="85">
        <v>2500</v>
      </c>
      <c r="I13" s="6">
        <f t="shared" si="13"/>
        <v>178.57142857142858</v>
      </c>
      <c r="J13" s="7">
        <f t="shared" si="14"/>
        <v>48.076876264670176</v>
      </c>
      <c r="K13" s="8">
        <f t="shared" si="16"/>
        <v>673.07626770538241</v>
      </c>
      <c r="L13" s="10"/>
      <c r="M13" s="41">
        <f>M12+K13-L13</f>
        <v>6613.45625281306</v>
      </c>
      <c r="O13" s="12">
        <f t="shared" si="15"/>
        <v>1826.9237322946176</v>
      </c>
    </row>
    <row r="14" spans="1:19" x14ac:dyDescent="0.25">
      <c r="A14" s="40">
        <f t="shared" si="8"/>
        <v>46390</v>
      </c>
      <c r="B14" s="3">
        <f t="shared" si="9"/>
        <v>46403</v>
      </c>
      <c r="C14" s="3">
        <f t="shared" si="10"/>
        <v>46416</v>
      </c>
      <c r="D14" s="4">
        <f t="shared" si="11"/>
        <v>14</v>
      </c>
      <c r="E14" s="4">
        <f t="shared" si="12"/>
        <v>14</v>
      </c>
      <c r="F14" s="5"/>
      <c r="G14" s="4"/>
      <c r="H14" s="85">
        <v>2500</v>
      </c>
      <c r="I14" s="6">
        <f t="shared" si="13"/>
        <v>178.57142857142858</v>
      </c>
      <c r="J14" s="7">
        <f t="shared" si="14"/>
        <v>48.076876264670176</v>
      </c>
      <c r="K14" s="8">
        <f t="shared" si="16"/>
        <v>673.07626770538241</v>
      </c>
      <c r="L14" s="10"/>
      <c r="M14" s="41">
        <f>M13+K14-L14</f>
        <v>7286.5325205184427</v>
      </c>
      <c r="O14" s="12">
        <f t="shared" si="15"/>
        <v>1826.9237322946176</v>
      </c>
    </row>
    <row r="15" spans="1:19" x14ac:dyDescent="0.25">
      <c r="A15" s="40">
        <f t="shared" si="8"/>
        <v>46404</v>
      </c>
      <c r="B15" s="3">
        <f t="shared" si="9"/>
        <v>46417</v>
      </c>
      <c r="C15" s="3">
        <f t="shared" si="10"/>
        <v>46430</v>
      </c>
      <c r="D15" s="4">
        <f t="shared" si="11"/>
        <v>14</v>
      </c>
      <c r="E15" s="4">
        <f t="shared" si="12"/>
        <v>14</v>
      </c>
      <c r="F15" s="5"/>
      <c r="G15" s="4"/>
      <c r="H15" s="85">
        <v>2500</v>
      </c>
      <c r="I15" s="6">
        <f t="shared" si="13"/>
        <v>178.57142857142858</v>
      </c>
      <c r="J15" s="7">
        <f t="shared" si="14"/>
        <v>48.076876264670176</v>
      </c>
      <c r="K15" s="8">
        <f t="shared" si="16"/>
        <v>673.07626770538241</v>
      </c>
      <c r="L15" s="10"/>
      <c r="M15" s="41">
        <f>M14+K15-L15</f>
        <v>7959.6087882238253</v>
      </c>
      <c r="O15" s="12">
        <f t="shared" si="15"/>
        <v>1826.9237322946176</v>
      </c>
    </row>
    <row r="16" spans="1:19" x14ac:dyDescent="0.25">
      <c r="A16" s="40">
        <f t="shared" si="8"/>
        <v>46418</v>
      </c>
      <c r="B16" s="3">
        <f t="shared" si="9"/>
        <v>46431</v>
      </c>
      <c r="C16" s="3">
        <f t="shared" si="10"/>
        <v>46444</v>
      </c>
      <c r="D16" s="4">
        <f t="shared" si="11"/>
        <v>14</v>
      </c>
      <c r="E16" s="4">
        <f t="shared" si="12"/>
        <v>14</v>
      </c>
      <c r="F16" s="5"/>
      <c r="G16" s="4"/>
      <c r="H16" s="85">
        <v>2500</v>
      </c>
      <c r="I16" s="6">
        <f t="shared" si="13"/>
        <v>178.57142857142858</v>
      </c>
      <c r="J16" s="7">
        <f t="shared" si="14"/>
        <v>48.076876264670176</v>
      </c>
      <c r="K16" s="8">
        <f>J16*E16</f>
        <v>673.07626770538241</v>
      </c>
      <c r="L16" s="10"/>
      <c r="M16" s="41">
        <f>M15+K16-L16</f>
        <v>8632.685055929207</v>
      </c>
      <c r="O16" s="12">
        <f t="shared" si="15"/>
        <v>1826.9237322946176</v>
      </c>
    </row>
    <row r="17" spans="1:17" x14ac:dyDescent="0.25">
      <c r="A17" s="40">
        <f t="shared" si="8"/>
        <v>46432</v>
      </c>
      <c r="B17" s="3">
        <f t="shared" si="9"/>
        <v>46445</v>
      </c>
      <c r="C17" s="3">
        <f t="shared" si="10"/>
        <v>46458</v>
      </c>
      <c r="D17" s="4">
        <f t="shared" si="11"/>
        <v>14</v>
      </c>
      <c r="E17" s="4">
        <f t="shared" si="12"/>
        <v>14</v>
      </c>
      <c r="F17" s="5"/>
      <c r="G17" s="4"/>
      <c r="H17" s="85">
        <v>2300</v>
      </c>
      <c r="I17" s="6">
        <f t="shared" si="13"/>
        <v>164.28571428571428</v>
      </c>
      <c r="J17" s="7">
        <f>I17*$J$3</f>
        <v>44.230726163496556</v>
      </c>
      <c r="K17" s="8">
        <f t="shared" si="16"/>
        <v>619.23016628895175</v>
      </c>
      <c r="L17" s="10"/>
      <c r="M17" s="41">
        <f>M16+K17-L17</f>
        <v>9251.9152222181583</v>
      </c>
      <c r="O17" s="12">
        <f t="shared" si="15"/>
        <v>1680.7698337110482</v>
      </c>
    </row>
    <row r="18" spans="1:17" x14ac:dyDescent="0.25">
      <c r="A18" s="40">
        <f t="shared" si="8"/>
        <v>46446</v>
      </c>
      <c r="B18" s="3">
        <f t="shared" si="9"/>
        <v>46459</v>
      </c>
      <c r="C18" s="3">
        <f t="shared" si="10"/>
        <v>46472</v>
      </c>
      <c r="D18" s="4">
        <f t="shared" si="11"/>
        <v>14</v>
      </c>
      <c r="E18" s="4">
        <f t="shared" si="12"/>
        <v>14</v>
      </c>
      <c r="F18" s="5"/>
      <c r="G18" s="4"/>
      <c r="H18" s="85">
        <v>2300</v>
      </c>
      <c r="I18" s="6">
        <f t="shared" si="13"/>
        <v>164.28571428571428</v>
      </c>
      <c r="J18" s="7">
        <f t="shared" si="14"/>
        <v>44.230726163496556</v>
      </c>
      <c r="K18" s="8">
        <f t="shared" si="16"/>
        <v>619.23016628895175</v>
      </c>
      <c r="L18" s="10"/>
      <c r="M18" s="41">
        <f>M17+K18-L18</f>
        <v>9871.1453885071096</v>
      </c>
      <c r="O18" s="12">
        <f t="shared" si="15"/>
        <v>1680.7698337110482</v>
      </c>
    </row>
    <row r="19" spans="1:17" x14ac:dyDescent="0.25">
      <c r="A19" s="40">
        <f t="shared" si="8"/>
        <v>46460</v>
      </c>
      <c r="B19" s="3">
        <f t="shared" si="9"/>
        <v>46473</v>
      </c>
      <c r="C19" s="3">
        <f t="shared" si="10"/>
        <v>46486</v>
      </c>
      <c r="D19" s="4">
        <f t="shared" si="11"/>
        <v>14</v>
      </c>
      <c r="E19" s="4">
        <f t="shared" si="12"/>
        <v>14</v>
      </c>
      <c r="F19" s="5"/>
      <c r="G19" s="4"/>
      <c r="H19" s="85">
        <v>2300</v>
      </c>
      <c r="I19" s="6">
        <f t="shared" si="13"/>
        <v>164.28571428571428</v>
      </c>
      <c r="J19" s="7">
        <f t="shared" si="14"/>
        <v>44.230726163496556</v>
      </c>
      <c r="K19" s="8">
        <f t="shared" si="16"/>
        <v>619.23016628895175</v>
      </c>
      <c r="L19" s="10"/>
      <c r="M19" s="41">
        <f>M18+K19-L19</f>
        <v>10490.375554796061</v>
      </c>
      <c r="O19" s="12">
        <f t="shared" si="15"/>
        <v>1680.7698337110482</v>
      </c>
    </row>
    <row r="20" spans="1:17" x14ac:dyDescent="0.25">
      <c r="A20" s="40">
        <f t="shared" si="8"/>
        <v>46474</v>
      </c>
      <c r="B20" s="3">
        <f t="shared" si="9"/>
        <v>46487</v>
      </c>
      <c r="C20" s="3">
        <f t="shared" si="10"/>
        <v>46500</v>
      </c>
      <c r="D20" s="4">
        <f t="shared" si="11"/>
        <v>14</v>
      </c>
      <c r="E20" s="4">
        <f t="shared" si="12"/>
        <v>14</v>
      </c>
      <c r="F20" s="5"/>
      <c r="G20" s="4"/>
      <c r="H20" s="85">
        <v>2300</v>
      </c>
      <c r="I20" s="6">
        <f t="shared" si="13"/>
        <v>164.28571428571428</v>
      </c>
      <c r="J20" s="7">
        <f t="shared" si="14"/>
        <v>44.230726163496556</v>
      </c>
      <c r="K20" s="8">
        <f t="shared" si="16"/>
        <v>619.23016628895175</v>
      </c>
      <c r="L20" s="10"/>
      <c r="M20" s="41">
        <f>M19+K20-L20</f>
        <v>11109.605721085012</v>
      </c>
      <c r="O20" s="12">
        <f t="shared" si="15"/>
        <v>1680.7698337110482</v>
      </c>
    </row>
    <row r="21" spans="1:17" x14ac:dyDescent="0.25">
      <c r="A21" s="40">
        <f t="shared" si="8"/>
        <v>46488</v>
      </c>
      <c r="B21" s="3">
        <f t="shared" si="9"/>
        <v>46501</v>
      </c>
      <c r="C21" s="3">
        <f t="shared" si="10"/>
        <v>46514</v>
      </c>
      <c r="D21" s="4">
        <f t="shared" si="11"/>
        <v>14</v>
      </c>
      <c r="E21" s="4">
        <f t="shared" si="12"/>
        <v>14</v>
      </c>
      <c r="F21" s="5"/>
      <c r="G21" s="4"/>
      <c r="H21" s="85">
        <v>2300</v>
      </c>
      <c r="I21" s="6">
        <f t="shared" si="13"/>
        <v>164.28571428571428</v>
      </c>
      <c r="J21" s="7">
        <f t="shared" si="14"/>
        <v>44.230726163496556</v>
      </c>
      <c r="K21" s="8">
        <f t="shared" si="16"/>
        <v>619.23016628895175</v>
      </c>
      <c r="L21" s="10"/>
      <c r="M21" s="41">
        <f>M20+K21-L21</f>
        <v>11728.835887373963</v>
      </c>
      <c r="O21" s="12">
        <f t="shared" si="15"/>
        <v>1680.7698337110482</v>
      </c>
    </row>
    <row r="22" spans="1:17" ht="15.75" thickBot="1" x14ac:dyDescent="0.3">
      <c r="A22" s="42">
        <f t="shared" si="8"/>
        <v>46502</v>
      </c>
      <c r="B22" s="22">
        <f>A22+13</f>
        <v>46515</v>
      </c>
      <c r="C22" s="22">
        <f t="shared" si="10"/>
        <v>46528</v>
      </c>
      <c r="D22" s="43">
        <f t="shared" si="11"/>
        <v>14</v>
      </c>
      <c r="E22" s="43">
        <f t="shared" si="12"/>
        <v>14</v>
      </c>
      <c r="F22" s="44"/>
      <c r="G22" s="43"/>
      <c r="H22" s="86">
        <v>2300</v>
      </c>
      <c r="I22" s="45">
        <f>H22/E22</f>
        <v>164.28571428571428</v>
      </c>
      <c r="J22" s="46">
        <f t="shared" si="14"/>
        <v>44.230726163496556</v>
      </c>
      <c r="K22" s="47">
        <f t="shared" si="16"/>
        <v>619.23016628895175</v>
      </c>
      <c r="L22" s="48"/>
      <c r="M22" s="49">
        <f>M21+K22-L22</f>
        <v>12348.066053662915</v>
      </c>
      <c r="O22" s="12">
        <f t="shared" si="15"/>
        <v>1680.7698337110482</v>
      </c>
    </row>
    <row r="23" spans="1:17" ht="15.75" thickBot="1" x14ac:dyDescent="0.3">
      <c r="A23" s="31">
        <f t="shared" si="8"/>
        <v>46516</v>
      </c>
      <c r="B23" s="21">
        <f t="shared" ref="B23:B29" si="17">A23+13</f>
        <v>46529</v>
      </c>
      <c r="C23" s="21">
        <f t="shared" si="10"/>
        <v>46542</v>
      </c>
      <c r="D23" s="73">
        <f t="shared" si="11"/>
        <v>14</v>
      </c>
      <c r="E23" s="24"/>
      <c r="F23" s="24">
        <v>7</v>
      </c>
      <c r="G23" s="24">
        <v>6</v>
      </c>
      <c r="H23" s="25"/>
      <c r="I23" s="26"/>
      <c r="J23" s="27"/>
      <c r="K23" s="25"/>
      <c r="L23" s="28">
        <f>$M$22/7</f>
        <v>1764.0094362375592</v>
      </c>
      <c r="M23" s="32">
        <f>M22+K23-L23</f>
        <v>10584.056617425356</v>
      </c>
      <c r="O23" s="14"/>
      <c r="P23" s="14"/>
      <c r="Q23" s="14"/>
    </row>
    <row r="24" spans="1:17" x14ac:dyDescent="0.25">
      <c r="A24" s="31">
        <f t="shared" si="8"/>
        <v>46530</v>
      </c>
      <c r="B24" s="21">
        <f t="shared" si="17"/>
        <v>46543</v>
      </c>
      <c r="C24" s="21">
        <f t="shared" si="10"/>
        <v>46556</v>
      </c>
      <c r="D24" s="24">
        <f t="shared" ref="D24:D29" si="18">DATEDIF(A24,B24,"d")+1</f>
        <v>14</v>
      </c>
      <c r="E24" s="24"/>
      <c r="F24" s="24">
        <v>14</v>
      </c>
      <c r="G24" s="24">
        <v>14</v>
      </c>
      <c r="H24" s="25"/>
      <c r="I24" s="26"/>
      <c r="J24" s="27"/>
      <c r="K24" s="25"/>
      <c r="L24" s="28">
        <f t="shared" ref="L24:L29" si="19">$M$22/7</f>
        <v>1764.0094362375592</v>
      </c>
      <c r="M24" s="32">
        <f>M23+K24-L24</f>
        <v>8820.0471811877978</v>
      </c>
      <c r="O24" s="14"/>
    </row>
    <row r="25" spans="1:17" x14ac:dyDescent="0.25">
      <c r="A25" s="29">
        <f t="shared" si="8"/>
        <v>46544</v>
      </c>
      <c r="B25" s="3">
        <f t="shared" si="17"/>
        <v>46557</v>
      </c>
      <c r="C25" s="3">
        <f t="shared" si="10"/>
        <v>46570</v>
      </c>
      <c r="D25" s="11">
        <f t="shared" si="18"/>
        <v>14</v>
      </c>
      <c r="E25" s="4"/>
      <c r="F25" s="4">
        <f t="shared" ref="F25:F29" si="20">D25</f>
        <v>14</v>
      </c>
      <c r="G25" s="4">
        <f>B25-A25+1</f>
        <v>14</v>
      </c>
      <c r="H25" s="9"/>
      <c r="I25" s="9"/>
      <c r="J25" s="6"/>
      <c r="K25" s="9"/>
      <c r="L25" s="28">
        <f t="shared" si="19"/>
        <v>1764.0094362375592</v>
      </c>
      <c r="M25" s="30">
        <f>M24+K25-L25</f>
        <v>7056.0377449502384</v>
      </c>
    </row>
    <row r="26" spans="1:17" x14ac:dyDescent="0.25">
      <c r="A26" s="29">
        <f t="shared" si="8"/>
        <v>46558</v>
      </c>
      <c r="B26" s="3">
        <f t="shared" si="17"/>
        <v>46571</v>
      </c>
      <c r="C26" s="3">
        <f t="shared" si="10"/>
        <v>46584</v>
      </c>
      <c r="D26" s="11">
        <f t="shared" si="18"/>
        <v>14</v>
      </c>
      <c r="E26" s="4"/>
      <c r="F26" s="4">
        <f t="shared" si="20"/>
        <v>14</v>
      </c>
      <c r="G26" s="4">
        <f t="shared" ref="G26:G29" si="21">B26-A26+1</f>
        <v>14</v>
      </c>
      <c r="H26" s="9"/>
      <c r="I26" s="9"/>
      <c r="J26" s="6"/>
      <c r="K26" s="9"/>
      <c r="L26" s="28">
        <f t="shared" si="19"/>
        <v>1764.0094362375592</v>
      </c>
      <c r="M26" s="30">
        <f>M25+K26-L26</f>
        <v>5292.0283087126791</v>
      </c>
    </row>
    <row r="27" spans="1:17" x14ac:dyDescent="0.25">
      <c r="A27" s="29">
        <f t="shared" si="8"/>
        <v>46572</v>
      </c>
      <c r="B27" s="3">
        <f t="shared" si="17"/>
        <v>46585</v>
      </c>
      <c r="C27" s="3">
        <f t="shared" si="10"/>
        <v>46598</v>
      </c>
      <c r="D27" s="11">
        <f t="shared" si="18"/>
        <v>14</v>
      </c>
      <c r="E27" s="4"/>
      <c r="F27" s="4">
        <f t="shared" si="20"/>
        <v>14</v>
      </c>
      <c r="G27" s="4">
        <f t="shared" si="21"/>
        <v>14</v>
      </c>
      <c r="H27" s="9"/>
      <c r="I27" s="9"/>
      <c r="J27" s="6"/>
      <c r="K27" s="9"/>
      <c r="L27" s="28">
        <f t="shared" si="19"/>
        <v>1764.0094362375592</v>
      </c>
      <c r="M27" s="30">
        <f>M26+K27-L27</f>
        <v>3528.0188724751197</v>
      </c>
    </row>
    <row r="28" spans="1:17" x14ac:dyDescent="0.25">
      <c r="A28" s="29">
        <f t="shared" si="8"/>
        <v>46586</v>
      </c>
      <c r="B28" s="3">
        <f t="shared" si="17"/>
        <v>46599</v>
      </c>
      <c r="C28" s="3">
        <f t="shared" si="10"/>
        <v>46612</v>
      </c>
      <c r="D28" s="11">
        <f t="shared" si="18"/>
        <v>14</v>
      </c>
      <c r="E28" s="4"/>
      <c r="F28" s="4">
        <f t="shared" si="20"/>
        <v>14</v>
      </c>
      <c r="G28" s="4">
        <f t="shared" si="21"/>
        <v>14</v>
      </c>
      <c r="H28" s="9"/>
      <c r="I28" s="9"/>
      <c r="J28" s="6"/>
      <c r="K28" s="9"/>
      <c r="L28" s="28">
        <f t="shared" si="19"/>
        <v>1764.0094362375592</v>
      </c>
      <c r="M28" s="30">
        <f>M27+K28-L28</f>
        <v>1764.0094362375605</v>
      </c>
    </row>
    <row r="29" spans="1:17" ht="15.75" thickBot="1" x14ac:dyDescent="0.3">
      <c r="A29" s="29">
        <f t="shared" si="8"/>
        <v>46600</v>
      </c>
      <c r="B29" s="3">
        <f t="shared" si="17"/>
        <v>46613</v>
      </c>
      <c r="C29" s="3">
        <f>B29+13</f>
        <v>46626</v>
      </c>
      <c r="D29" s="11">
        <f t="shared" si="18"/>
        <v>14</v>
      </c>
      <c r="E29" s="4"/>
      <c r="F29" s="4">
        <f t="shared" si="20"/>
        <v>14</v>
      </c>
      <c r="G29" s="4">
        <f t="shared" si="21"/>
        <v>14</v>
      </c>
      <c r="H29" s="9"/>
      <c r="I29" s="9"/>
      <c r="J29" s="6"/>
      <c r="K29" s="9"/>
      <c r="L29" s="28">
        <f t="shared" si="19"/>
        <v>1764.0094362375592</v>
      </c>
      <c r="M29" s="30">
        <f>M28+K29-L29</f>
        <v>0</v>
      </c>
    </row>
    <row r="30" spans="1:17" ht="15.75" thickBot="1" x14ac:dyDescent="0.3">
      <c r="A30" s="50"/>
      <c r="B30" s="51"/>
      <c r="C30" s="51"/>
      <c r="D30" s="52">
        <f>SUM(D5:D29)</f>
        <v>350</v>
      </c>
      <c r="E30" s="53">
        <f>SUM(E4:E29)</f>
        <v>263</v>
      </c>
      <c r="F30" s="52">
        <f>SUM(F23:F29)</f>
        <v>91</v>
      </c>
      <c r="G30" s="52">
        <f>SUM(G23:G29)</f>
        <v>90</v>
      </c>
      <c r="H30" s="54"/>
      <c r="I30" s="54"/>
      <c r="J30" s="55"/>
      <c r="K30" s="54">
        <f>SUM(K4:K29)</f>
        <v>12348.066053662915</v>
      </c>
      <c r="L30" s="56">
        <f>SUM(L23:L29)</f>
        <v>12348.066053662913</v>
      </c>
      <c r="M30" s="57"/>
      <c r="O30" s="14"/>
      <c r="P30" s="2"/>
    </row>
    <row r="31" spans="1:17" x14ac:dyDescent="0.25">
      <c r="A31" t="s">
        <v>21</v>
      </c>
    </row>
    <row r="32" spans="1:17" x14ac:dyDescent="0.25">
      <c r="E32" s="23"/>
      <c r="G32" s="23"/>
      <c r="H32" s="23"/>
      <c r="I32" s="23"/>
      <c r="K32" s="23"/>
    </row>
    <row r="33" spans="1:7" ht="30.75" customHeight="1" x14ac:dyDescent="0.25">
      <c r="A33" s="83" t="s">
        <v>18</v>
      </c>
      <c r="B33" s="83"/>
      <c r="C33" s="83"/>
      <c r="D33" s="83"/>
      <c r="E33" s="83"/>
      <c r="F33" s="83"/>
      <c r="G33" s="83"/>
    </row>
  </sheetData>
  <sheetProtection algorithmName="SHA-512" hashValue="bTHDSgIJtSmbfUNN93xHJqzdyFKguZ2d98xv3L0Qd0ifmCH/h1fJ9xiY1kzvhxvtuxRr09MmkRhShj/tffTayg==" saltValue="MFWBkFUCIXL1L0M7C5R/jg==" spinCount="100000" sheet="1" objects="1" scenarios="1" selectLockedCells="1"/>
  <mergeCells count="3">
    <mergeCell ref="A1:M1"/>
    <mergeCell ref="A2:G2"/>
    <mergeCell ref="A33:G33"/>
  </mergeCells>
  <pageMargins left="0.1" right="0.1" top="0.25" bottom="0.25" header="0.05" footer="0.3"/>
  <pageSetup orientation="landscape" r:id="rId1"/>
  <legacy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F2B77464FEBEC4F93A0A55D705C1CDE" ma:contentTypeVersion="14" ma:contentTypeDescription="Create a new document." ma:contentTypeScope="" ma:versionID="acd38bc183d0a569e922ce47253e3e17">
  <xsd:schema xmlns:xsd="http://www.w3.org/2001/XMLSchema" xmlns:xs="http://www.w3.org/2001/XMLSchema" xmlns:p="http://schemas.microsoft.com/office/2006/metadata/properties" xmlns:ns3="08902b55-d700-4e27-97be-bc2e6216796b" xmlns:ns4="bd6eba82-4344-420c-bfd0-ae22566548f2" targetNamespace="http://schemas.microsoft.com/office/2006/metadata/properties" ma:root="true" ma:fieldsID="bae0df0b49ceda914ffd82795245cdcf" ns3:_="" ns4:_="">
    <xsd:import namespace="08902b55-d700-4e27-97be-bc2e6216796b"/>
    <xsd:import namespace="bd6eba82-4344-420c-bfd0-ae22566548f2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Location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8902b55-d700-4e27-97be-bc2e6216796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6" nillable="true" ma:displayName="Tags" ma:internalName="MediaServiceAutoTags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Length (seconds)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d6eba82-4344-420c-bfd0-ae22566548f2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4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011ADC85-C610-4D91-B7B8-6323FD9057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8902b55-d700-4e27-97be-bc2e6216796b"/>
    <ds:schemaRef ds:uri="bd6eba82-4344-420c-bfd0-ae22566548f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DAC24392-94EF-4581-9F23-C2B15E3ACB13}">
  <ds:schemaRefs>
    <ds:schemaRef ds:uri="http://schemas.microsoft.com/office/2006/documentManagement/types"/>
    <ds:schemaRef ds:uri="bd6eba82-4344-420c-bfd0-ae22566548f2"/>
    <ds:schemaRef ds:uri="http://schemas.microsoft.com/office/infopath/2007/PartnerControls"/>
    <ds:schemaRef ds:uri="08902b55-d700-4e27-97be-bc2e6216796b"/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www.w3.org/XML/1998/namespace"/>
    <ds:schemaRef ds:uri="http://purl.org/dc/dcmitype/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3DA3B98-F3E0-4A8C-B6B8-5F8F2AFE3AD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Sample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Burkhead, Pam</dc:creator>
  <cp:lastModifiedBy>McBee, Jennifer</cp:lastModifiedBy>
  <cp:lastPrinted>2021-07-15T14:44:25Z</cp:lastPrinted>
  <dcterms:created xsi:type="dcterms:W3CDTF">2021-05-05T13:35:14Z</dcterms:created>
  <dcterms:modified xsi:type="dcterms:W3CDTF">2026-03-12T20:42:29Z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0x0101008F2B77464FEBEC4F93A0A55D705C1CDE</vt:lpwstr>
  </property>
</Properties>
</file>