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istration\HRCOSHRE\HR Payroll Shared\AY Reserves\2024_2025\"/>
    </mc:Choice>
  </mc:AlternateContent>
  <xr:revisionPtr revIDLastSave="0" documentId="13_ncr:1_{FB12DE19-7E89-4FEB-BF6D-B0A2B7755DD2}" xr6:coauthVersionLast="47" xr6:coauthVersionMax="47" xr10:uidLastSave="{00000000-0000-0000-0000-000000000000}"/>
  <bookViews>
    <workbookView xWindow="-28920" yWindow="-120" windowWidth="29040" windowHeight="15840" xr2:uid="{7840DBB5-9CEE-4F98-BCCC-33E9FB5C984F}"/>
  </bookViews>
  <sheets>
    <sheet name="year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B4" i="4" l="1"/>
  <c r="A5" i="4" s="1"/>
  <c r="M23" i="4" l="1"/>
  <c r="D4" i="4" l="1"/>
  <c r="E4" i="4" l="1"/>
  <c r="I4" i="4" l="1"/>
  <c r="B5" i="4"/>
  <c r="D5" i="4" l="1"/>
  <c r="A6" i="4"/>
  <c r="C4" i="4"/>
  <c r="E5" i="4"/>
  <c r="I5" i="4" l="1"/>
  <c r="B6" i="4"/>
  <c r="D6" i="4" l="1"/>
  <c r="A7" i="4"/>
  <c r="E6" i="4"/>
  <c r="I6" i="4" l="1"/>
  <c r="B7" i="4"/>
  <c r="D7" i="4" l="1"/>
  <c r="A8" i="4"/>
  <c r="E7" i="4"/>
  <c r="I7" i="4" l="1"/>
  <c r="B8" i="4"/>
  <c r="A9" i="4" s="1"/>
  <c r="E8" i="4" l="1"/>
  <c r="D8" i="4"/>
  <c r="I8" i="4" l="1"/>
  <c r="B9" i="4"/>
  <c r="A10" i="4" s="1"/>
  <c r="E9" i="4" l="1"/>
  <c r="I9" i="4" s="1"/>
  <c r="D9" i="4"/>
  <c r="B10" i="4" l="1"/>
  <c r="D10" i="4" l="1"/>
  <c r="A11" i="4"/>
  <c r="E10" i="4"/>
  <c r="I10" i="4" s="1"/>
  <c r="B11" i="4" l="1"/>
  <c r="D11" i="4" l="1"/>
  <c r="A12" i="4"/>
  <c r="E11" i="4"/>
  <c r="I11" i="4" s="1"/>
  <c r="B12" i="4" l="1"/>
  <c r="D12" i="4" l="1"/>
  <c r="A13" i="4"/>
  <c r="E12" i="4"/>
  <c r="I12" i="4" s="1"/>
  <c r="B13" i="4" l="1"/>
  <c r="A14" i="4" s="1"/>
  <c r="E13" i="4" l="1"/>
  <c r="D13" i="4"/>
  <c r="B14" i="4" l="1"/>
  <c r="A15" i="4" s="1"/>
  <c r="I13" i="4"/>
  <c r="E14" i="4" l="1"/>
  <c r="D14" i="4"/>
  <c r="B15" i="4" l="1"/>
  <c r="I14" i="4"/>
  <c r="D15" i="4" l="1"/>
  <c r="A16" i="4"/>
  <c r="E15" i="4"/>
  <c r="I15" i="4" l="1"/>
  <c r="B16" i="4"/>
  <c r="D16" i="4" l="1"/>
  <c r="A17" i="4"/>
  <c r="E16" i="4"/>
  <c r="I16" i="4" l="1"/>
  <c r="B17" i="4"/>
  <c r="D17" i="4" l="1"/>
  <c r="A18" i="4"/>
  <c r="E17" i="4"/>
  <c r="B18" i="4" l="1"/>
  <c r="A19" i="4" s="1"/>
  <c r="I17" i="4"/>
  <c r="E18" i="4" l="1"/>
  <c r="I18" i="4" s="1"/>
  <c r="D18" i="4"/>
  <c r="B19" i="4" l="1"/>
  <c r="A20" i="4" s="1"/>
  <c r="E19" i="4" l="1"/>
  <c r="I19" i="4" s="1"/>
  <c r="D19" i="4"/>
  <c r="B20" i="4" l="1"/>
  <c r="D20" i="4" l="1"/>
  <c r="A21" i="4"/>
  <c r="E20" i="4"/>
  <c r="I20" i="4" s="1"/>
  <c r="B21" i="4" l="1"/>
  <c r="D21" i="4" l="1"/>
  <c r="A22" i="4"/>
  <c r="B22" i="4" s="1"/>
  <c r="E21" i="4"/>
  <c r="I21" i="4" s="1"/>
  <c r="A23" i="4" l="1"/>
  <c r="B23" i="4" s="1"/>
  <c r="E22" i="4"/>
  <c r="D22" i="4"/>
  <c r="I22" i="4" l="1"/>
  <c r="E30" i="4"/>
  <c r="A24" i="4"/>
  <c r="B24" i="4" s="1"/>
  <c r="G24" i="4" s="1"/>
  <c r="D23" i="4"/>
  <c r="A25" i="4" l="1"/>
  <c r="B25" i="4" s="1"/>
  <c r="D24" i="4"/>
  <c r="F24" i="4" s="1"/>
  <c r="G25" i="4"/>
  <c r="M24" i="4" l="1"/>
  <c r="A26" i="4"/>
  <c r="B26" i="4" s="1"/>
  <c r="D25" i="4"/>
  <c r="F25" i="4" s="1"/>
  <c r="A27" i="4" l="1"/>
  <c r="B27" i="4" s="1"/>
  <c r="M25" i="4"/>
  <c r="G26" i="4"/>
  <c r="A28" i="4" l="1"/>
  <c r="B28" i="4" s="1"/>
  <c r="D26" i="4"/>
  <c r="F26" i="4" s="1"/>
  <c r="A29" i="4" l="1"/>
  <c r="B29" i="4" s="1"/>
  <c r="M26" i="4"/>
  <c r="G27" i="4"/>
  <c r="D27" i="4" l="1"/>
  <c r="F27" i="4" s="1"/>
  <c r="M27" i="4" l="1"/>
  <c r="G28" i="4"/>
  <c r="D28" i="4" l="1"/>
  <c r="F28" i="4" s="1"/>
  <c r="M28" i="4" l="1"/>
  <c r="G29" i="4" l="1"/>
  <c r="G30" i="4" s="1"/>
  <c r="D29" i="4"/>
  <c r="J4" i="4" l="1"/>
  <c r="J22" i="4"/>
  <c r="D30" i="4"/>
  <c r="F29" i="4"/>
  <c r="F30" i="4" s="1"/>
  <c r="M29" i="4" l="1"/>
  <c r="M30" i="4" s="1"/>
  <c r="J9" i="4" l="1"/>
  <c r="K9" i="4" s="1"/>
  <c r="Q10" i="4" s="1"/>
  <c r="J14" i="4"/>
  <c r="K14" i="4" s="1"/>
  <c r="Q15" i="4" s="1"/>
  <c r="J16" i="4"/>
  <c r="K16" i="4" s="1"/>
  <c r="Q17" i="4" s="1"/>
  <c r="J11" i="4"/>
  <c r="K11" i="4" s="1"/>
  <c r="Q12" i="4" s="1"/>
  <c r="J21" i="4"/>
  <c r="K21" i="4" s="1"/>
  <c r="Q22" i="4" s="1"/>
  <c r="K22" i="4" l="1"/>
  <c r="J18" i="4"/>
  <c r="K18" i="4" s="1"/>
  <c r="Q19" i="4" s="1"/>
  <c r="S4" i="4" s="1"/>
  <c r="J10" i="4"/>
  <c r="K10" i="4" s="1"/>
  <c r="Q11" i="4" s="1"/>
  <c r="J20" i="4"/>
  <c r="K20" i="4" s="1"/>
  <c r="Q21" i="4" s="1"/>
  <c r="J19" i="4"/>
  <c r="K19" i="4" s="1"/>
  <c r="Q20" i="4" s="1"/>
  <c r="J13" i="4"/>
  <c r="K13" i="4" s="1"/>
  <c r="Q14" i="4" s="1"/>
  <c r="K4" i="4"/>
  <c r="J17" i="4"/>
  <c r="K17" i="4" s="1"/>
  <c r="Q18" i="4" s="1"/>
  <c r="J8" i="4"/>
  <c r="K8" i="4" s="1"/>
  <c r="Q9" i="4" s="1"/>
  <c r="J5" i="4"/>
  <c r="J7" i="4"/>
  <c r="K7" i="4" s="1"/>
  <c r="Q8" i="4" s="1"/>
  <c r="J15" i="4"/>
  <c r="K15" i="4" s="1"/>
  <c r="Q16" i="4" s="1"/>
  <c r="J6" i="4"/>
  <c r="K6" i="4" s="1"/>
  <c r="Q7" i="4" s="1"/>
  <c r="J12" i="4"/>
  <c r="K12" i="4" s="1"/>
  <c r="Q13" i="4" s="1"/>
  <c r="K5" i="4" l="1"/>
  <c r="Q6" i="4" s="1"/>
  <c r="Q4" i="4"/>
  <c r="O4" i="4"/>
  <c r="K30" i="4"/>
  <c r="Q5" i="4"/>
  <c r="O5" i="4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L23" i="4" s="1"/>
  <c r="N23" i="4" s="1"/>
  <c r="L26" i="4" l="1"/>
  <c r="N26" i="4" s="1"/>
  <c r="L25" i="4"/>
  <c r="N25" i="4" s="1"/>
  <c r="L27" i="4"/>
  <c r="N27" i="4" s="1"/>
  <c r="O23" i="4"/>
  <c r="L29" i="4"/>
  <c r="N29" i="4" s="1"/>
  <c r="L28" i="4"/>
  <c r="N28" i="4" s="1"/>
  <c r="L24" i="4"/>
  <c r="N24" i="4" s="1"/>
  <c r="T4" i="4" l="1"/>
  <c r="U4" i="4" s="1"/>
  <c r="O24" i="4"/>
  <c r="O25" i="4" s="1"/>
  <c r="O26" i="4" s="1"/>
  <c r="O27" i="4" s="1"/>
  <c r="O28" i="4" s="1"/>
  <c r="O29" i="4" s="1"/>
  <c r="N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</authors>
  <commentList>
    <comment ref="A4" authorId="0" shapeId="0" xr:uid="{3F7B1C44-C6E0-4600-AF6C-6D367610095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4" authorId="0" shapeId="0" xr:uid="{124DD75C-6128-4B1D-9982-51A11291E5C0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4" authorId="0" shapeId="0" xr:uid="{271BB3AF-D8C5-4700-B630-D006C02CED4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4" authorId="0" shapeId="0" xr:uid="{92D1D16E-EAEE-463C-A840-B27E5DB99842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4" authorId="0" shapeId="0" xr:uid="{7D8EE385-43A7-4F0E-875E-8EC5B7A2571F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3rd paycheck no regular medical deductions.</t>
        </r>
      </text>
    </comment>
    <comment ref="H17" authorId="0" shapeId="0" xr:uid="{94F69EC0-1B82-4101-A32B-456E2FE198D5}">
      <text>
        <r>
          <rPr>
            <b/>
            <sz val="9"/>
            <color indexed="81"/>
            <rFont val="Tahoma"/>
            <charset val="1"/>
          </rPr>
          <t>Burkhead, Pam:</t>
        </r>
        <r>
          <rPr>
            <sz val="9"/>
            <color indexed="81"/>
            <rFont val="Tahoma"/>
            <charset val="1"/>
          </rPr>
          <t xml:space="preserve">
Prepaid deductions begin - 6 periods.</t>
        </r>
      </text>
    </comment>
    <comment ref="B22" authorId="0" shapeId="0" xr:uid="{A82D25D5-14CA-4127-92FB-31072DD21B9C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3" authorId="0" shapeId="0" xr:uid="{D6E300A5-88A1-4924-9B2B-1F10E8A0F34F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begins 5/17/25 first day after the end of the Academic year (5/16/25).</t>
        </r>
      </text>
    </comment>
  </commentList>
</comments>
</file>

<file path=xl/sharedStrings.xml><?xml version="1.0" encoding="utf-8"?>
<sst xmlns="http://schemas.openxmlformats.org/spreadsheetml/2006/main" count="24" uniqueCount="24">
  <si>
    <t>Begin Date</t>
  </si>
  <si>
    <t>End Date</t>
  </si>
  <si>
    <t>Bank Dist Days</t>
  </si>
  <si>
    <t>Deduct  Days</t>
  </si>
  <si>
    <t>EE Net Pay</t>
  </si>
  <si>
    <t>EE Net Pay Daily Rate</t>
  </si>
  <si>
    <t>Summer Days</t>
  </si>
  <si>
    <t>EE Balance</t>
  </si>
  <si>
    <t>Daily Net %</t>
  </si>
  <si>
    <t>Distr Daily</t>
  </si>
  <si>
    <t>Day Count</t>
  </si>
  <si>
    <t>Pay Day</t>
  </si>
  <si>
    <t>Distrib Days</t>
  </si>
  <si>
    <t>Summer Distrib $</t>
  </si>
  <si>
    <t>Key Estimate Net Pay for Each Pay Period</t>
  </si>
  <si>
    <t>New Net Pay</t>
  </si>
  <si>
    <t>Average Pay - Academic Year</t>
  </si>
  <si>
    <t>Average Pay - Summer</t>
  </si>
  <si>
    <t>Avg Paycheck Variability</t>
  </si>
  <si>
    <t>Reserve Deduction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</si>
  <si>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4th year</t>
    </r>
  </si>
  <si>
    <t>8/18/2024 to 8/16/2025</t>
  </si>
  <si>
    <t>Final 04/16/24</t>
  </si>
  <si>
    <t>Prepaid benefit dates will need to be confirmed with the State Employee Health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</si>
</sst>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3" fillId="0" borderId="0" applyFont="0" applyFill="0" applyBorder="0" applyAlignment="0" applyProtection="0"/>
  </cellStyleXfs>
  <cellXfs count="109">
    <xf numFmtId="0" fontId="0" fillId="0" borderId="0" xfId="0"/>
    <xf numFmtId="0" fontId="6" fillId="0" borderId="0" xfId="0" applyFont="1"/>
    <xf numFmtId="164" fontId="0" fillId="0" borderId="0" xfId="0" applyNumberFormat="1"/>
    <xf numFmtId="7" fontId="13" fillId="0" borderId="1" xfId="1" applyNumberFormat="1" applyFont="1" applyFill="1" applyBorder="1" applyAlignment="1" applyProtection="1">
      <alignment wrapText="1"/>
    </xf>
    <xf numFmtId="44" fontId="0" fillId="0" borderId="0" xfId="0" applyNumberFormat="1"/>
    <xf numFmtId="7" fontId="1" fillId="0" borderId="9" xfId="1" applyNumberFormat="1" applyFill="1" applyBorder="1" applyAlignment="1" applyProtection="1">
      <alignment wrapText="1"/>
    </xf>
    <xf numFmtId="164" fontId="13" fillId="0" borderId="1" xfId="2" applyNumberFormat="1" applyFont="1" applyFill="1" applyBorder="1" applyAlignment="1" applyProtection="1">
      <alignment horizontal="right"/>
    </xf>
    <xf numFmtId="164" fontId="13" fillId="0" borderId="9" xfId="2" applyNumberFormat="1" applyFont="1" applyFill="1" applyBorder="1" applyAlignment="1" applyProtection="1">
      <alignment horizontal="right"/>
    </xf>
    <xf numFmtId="7" fontId="13" fillId="0" borderId="12" xfId="1" applyNumberFormat="1" applyFont="1" applyFill="1" applyBorder="1" applyAlignment="1" applyProtection="1">
      <alignment wrapText="1"/>
    </xf>
    <xf numFmtId="7" fontId="13" fillId="0" borderId="10" xfId="1" applyNumberFormat="1" applyFont="1" applyFill="1" applyBorder="1" applyAlignment="1" applyProtection="1">
      <alignment wrapText="1"/>
    </xf>
    <xf numFmtId="164" fontId="13" fillId="6" borderId="17" xfId="2" applyNumberFormat="1" applyFont="1" applyFill="1" applyBorder="1" applyAlignment="1" applyProtection="1">
      <alignment horizontal="right"/>
    </xf>
    <xf numFmtId="164" fontId="13" fillId="0" borderId="5" xfId="2" applyNumberFormat="1" applyFont="1" applyFill="1" applyBorder="1" applyAlignment="1" applyProtection="1">
      <alignment horizontal="right"/>
    </xf>
    <xf numFmtId="1" fontId="13" fillId="0" borderId="19" xfId="1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0" fillId="0" borderId="0" xfId="0" applyProtection="1"/>
    <xf numFmtId="0" fontId="15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11" fillId="0" borderId="19" xfId="0" applyFont="1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164" fontId="0" fillId="0" borderId="19" xfId="0" applyNumberFormat="1" applyBorder="1" applyProtection="1"/>
    <xf numFmtId="164" fontId="0" fillId="0" borderId="19" xfId="0" applyNumberFormat="1" applyBorder="1" applyAlignment="1" applyProtection="1">
      <alignment wrapText="1"/>
    </xf>
    <xf numFmtId="164" fontId="0" fillId="0" borderId="20" xfId="0" applyNumberFormat="1" applyBorder="1" applyProtection="1"/>
    <xf numFmtId="0" fontId="7" fillId="0" borderId="21" xfId="0" applyFont="1" applyBorder="1" applyAlignment="1" applyProtection="1">
      <alignment wrapText="1"/>
    </xf>
    <xf numFmtId="0" fontId="7" fillId="0" borderId="22" xfId="0" applyFont="1" applyBorder="1" applyAlignment="1" applyProtection="1">
      <alignment wrapText="1"/>
    </xf>
    <xf numFmtId="0" fontId="7" fillId="7" borderId="22" xfId="0" applyFont="1" applyFill="1" applyBorder="1" applyAlignment="1" applyProtection="1">
      <alignment wrapText="1"/>
    </xf>
    <xf numFmtId="0" fontId="7" fillId="0" borderId="22" xfId="0" applyFont="1" applyBorder="1" applyAlignment="1" applyProtection="1">
      <alignment horizontal="center" wrapText="1"/>
    </xf>
    <xf numFmtId="10" fontId="11" fillId="0" borderId="22" xfId="0" applyNumberFormat="1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164" fontId="11" fillId="0" borderId="22" xfId="0" applyNumberFormat="1" applyFont="1" applyBorder="1" applyAlignment="1" applyProtection="1">
      <alignment wrapText="1"/>
    </xf>
    <xf numFmtId="164" fontId="11" fillId="0" borderId="23" xfId="0" applyNumberFormat="1" applyFont="1" applyBorder="1" applyAlignment="1" applyProtection="1">
      <alignment wrapText="1"/>
    </xf>
    <xf numFmtId="164" fontId="11" fillId="0" borderId="0" xfId="0" applyNumberFormat="1" applyFont="1" applyAlignment="1" applyProtection="1">
      <alignment wrapText="1"/>
    </xf>
    <xf numFmtId="164" fontId="11" fillId="0" borderId="2" xfId="0" applyNumberFormat="1" applyFont="1" applyBorder="1" applyAlignment="1" applyProtection="1">
      <alignment wrapText="1"/>
    </xf>
    <xf numFmtId="164" fontId="11" fillId="0" borderId="3" xfId="0" applyNumberFormat="1" applyFont="1" applyBorder="1" applyAlignment="1" applyProtection="1">
      <alignment wrapText="1"/>
    </xf>
    <xf numFmtId="164" fontId="11" fillId="0" borderId="4" xfId="0" applyNumberFormat="1" applyFont="1" applyBorder="1" applyAlignment="1" applyProtection="1">
      <alignment wrapText="1"/>
    </xf>
    <xf numFmtId="14" fontId="0" fillId="0" borderId="11" xfId="0" applyNumberFormat="1" applyBorder="1" applyProtection="1"/>
    <xf numFmtId="14" fontId="3" fillId="0" borderId="12" xfId="0" applyNumberFormat="1" applyFont="1" applyBorder="1" applyProtection="1"/>
    <xf numFmtId="1" fontId="0" fillId="0" borderId="12" xfId="0" applyNumberFormat="1" applyBorder="1" applyAlignment="1" applyProtection="1">
      <alignment horizontal="center"/>
    </xf>
    <xf numFmtId="1" fontId="0" fillId="4" borderId="12" xfId="0" applyNumberFormat="1" applyFill="1" applyBorder="1" applyAlignment="1" applyProtection="1">
      <alignment horizontal="center"/>
    </xf>
    <xf numFmtId="7" fontId="3" fillId="0" borderId="12" xfId="0" applyNumberFormat="1" applyFont="1" applyBorder="1" applyAlignment="1" applyProtection="1">
      <alignment wrapText="1"/>
    </xf>
    <xf numFmtId="7" fontId="0" fillId="6" borderId="12" xfId="0" applyNumberFormat="1" applyFill="1" applyBorder="1" applyAlignment="1" applyProtection="1">
      <alignment horizontal="right"/>
    </xf>
    <xf numFmtId="164" fontId="0" fillId="0" borderId="12" xfId="0" applyNumberFormat="1" applyBorder="1" applyProtection="1"/>
    <xf numFmtId="7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horizontal="right"/>
    </xf>
    <xf numFmtId="164" fontId="0" fillId="0" borderId="13" xfId="0" applyNumberFormat="1" applyBorder="1" applyAlignment="1" applyProtection="1">
      <alignment horizontal="right"/>
    </xf>
    <xf numFmtId="7" fontId="0" fillId="8" borderId="0" xfId="0" applyNumberFormat="1" applyFill="1" applyProtection="1"/>
    <xf numFmtId="44" fontId="0" fillId="0" borderId="6" xfId="3" applyFont="1" applyBorder="1" applyProtection="1"/>
    <xf numFmtId="164" fontId="0" fillId="0" borderId="7" xfId="0" applyNumberFormat="1" applyBorder="1" applyProtection="1"/>
    <xf numFmtId="44" fontId="0" fillId="0" borderId="8" xfId="0" applyNumberFormat="1" applyBorder="1" applyProtection="1"/>
    <xf numFmtId="14" fontId="0" fillId="0" borderId="14" xfId="0" applyNumberFormat="1" applyBorder="1" applyProtection="1"/>
    <xf numFmtId="14" fontId="3" fillId="0" borderId="1" xfId="0" applyNumberFormat="1" applyFont="1" applyBorder="1" applyProtection="1"/>
    <xf numFmtId="1" fontId="0" fillId="0" borderId="1" xfId="0" applyNumberFormat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wrapText="1"/>
    </xf>
    <xf numFmtId="7" fontId="0" fillId="6" borderId="1" xfId="0" applyNumberFormat="1" applyFill="1" applyBorder="1" applyAlignment="1" applyProtection="1">
      <alignment horizontal="right"/>
    </xf>
    <xf numFmtId="164" fontId="0" fillId="0" borderId="1" xfId="0" applyNumberFormat="1" applyBorder="1" applyProtection="1"/>
    <xf numFmtId="7" fontId="0" fillId="0" borderId="1" xfId="0" applyNumberFormat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right"/>
    </xf>
    <xf numFmtId="164" fontId="0" fillId="0" borderId="0" xfId="0" applyNumberFormat="1" applyProtection="1"/>
    <xf numFmtId="14" fontId="0" fillId="0" borderId="16" xfId="0" applyNumberFormat="1" applyBorder="1" applyProtection="1"/>
    <xf numFmtId="14" fontId="3" fillId="0" borderId="10" xfId="0" applyNumberFormat="1" applyFont="1" applyBorder="1" applyProtection="1"/>
    <xf numFmtId="1" fontId="0" fillId="0" borderId="10" xfId="0" applyNumberFormat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7" fontId="3" fillId="0" borderId="10" xfId="0" applyNumberFormat="1" applyFont="1" applyBorder="1" applyAlignment="1" applyProtection="1">
      <alignment wrapText="1"/>
    </xf>
    <xf numFmtId="7" fontId="0" fillId="6" borderId="10" xfId="0" applyNumberFormat="1" applyFill="1" applyBorder="1" applyAlignment="1" applyProtection="1">
      <alignment horizontal="right"/>
    </xf>
    <xf numFmtId="164" fontId="0" fillId="0" borderId="10" xfId="0" applyNumberFormat="1" applyBorder="1" applyProtection="1"/>
    <xf numFmtId="7" fontId="0" fillId="0" borderId="10" xfId="0" applyNumberFormat="1" applyBorder="1" applyAlignment="1" applyProtection="1">
      <alignment horizontal="right"/>
    </xf>
    <xf numFmtId="164" fontId="0" fillId="0" borderId="10" xfId="0" applyNumberFormat="1" applyBorder="1" applyAlignment="1" applyProtection="1">
      <alignment horizontal="right"/>
    </xf>
    <xf numFmtId="7" fontId="0" fillId="0" borderId="0" xfId="0" applyNumberFormat="1" applyProtection="1"/>
    <xf numFmtId="14" fontId="0" fillId="0" borderId="9" xfId="0" applyNumberFormat="1" applyBorder="1" applyProtection="1"/>
    <xf numFmtId="14" fontId="3" fillId="0" borderId="9" xfId="0" applyNumberFormat="1" applyFont="1" applyBorder="1" applyProtection="1"/>
    <xf numFmtId="1" fontId="0" fillId="0" borderId="9" xfId="0" applyNumberFormat="1" applyBorder="1" applyAlignment="1" applyProtection="1">
      <alignment horizontal="center"/>
    </xf>
    <xf numFmtId="7" fontId="0" fillId="0" borderId="9" xfId="0" applyNumberFormat="1" applyBorder="1" applyAlignment="1" applyProtection="1">
      <alignment horizontal="right"/>
    </xf>
    <xf numFmtId="7" fontId="3" fillId="0" borderId="9" xfId="0" applyNumberFormat="1" applyFont="1" applyBorder="1" applyAlignment="1" applyProtection="1">
      <alignment wrapText="1"/>
    </xf>
    <xf numFmtId="164" fontId="0" fillId="0" borderId="9" xfId="0" applyNumberFormat="1" applyBorder="1" applyProtection="1"/>
    <xf numFmtId="37" fontId="0" fillId="0" borderId="9" xfId="0" applyNumberFormat="1" applyBorder="1" applyAlignment="1" applyProtection="1">
      <alignment horizontal="right"/>
    </xf>
    <xf numFmtId="164" fontId="0" fillId="6" borderId="9" xfId="0" applyNumberFormat="1" applyFill="1" applyBorder="1" applyAlignment="1" applyProtection="1">
      <alignment horizontal="right"/>
    </xf>
    <xf numFmtId="14" fontId="0" fillId="0" borderId="1" xfId="0" applyNumberFormat="1" applyBorder="1" applyProtection="1"/>
    <xf numFmtId="1" fontId="0" fillId="5" borderId="1" xfId="0" applyNumberFormat="1" applyFill="1" applyBorder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164" fontId="0" fillId="6" borderId="1" xfId="0" applyNumberForma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14" fontId="0" fillId="0" borderId="5" xfId="0" applyNumberFormat="1" applyBorder="1" applyProtection="1"/>
    <xf numFmtId="14" fontId="3" fillId="0" borderId="5" xfId="0" applyNumberFormat="1" applyFont="1" applyBorder="1" applyProtection="1"/>
    <xf numFmtId="1" fontId="0" fillId="5" borderId="5" xfId="0" applyNumberFormat="1" applyFill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7" fontId="0" fillId="0" borderId="5" xfId="0" applyNumberFormat="1" applyBorder="1" applyAlignment="1" applyProtection="1">
      <alignment horizontal="right"/>
    </xf>
    <xf numFmtId="7" fontId="3" fillId="0" borderId="5" xfId="0" applyNumberFormat="1" applyFont="1" applyBorder="1" applyAlignment="1" applyProtection="1">
      <alignment wrapText="1"/>
    </xf>
    <xf numFmtId="164" fontId="0" fillId="0" borderId="5" xfId="0" applyNumberFormat="1" applyBorder="1" applyProtection="1"/>
    <xf numFmtId="37" fontId="0" fillId="0" borderId="5" xfId="0" applyNumberFormat="1" applyBorder="1" applyAlignment="1" applyProtection="1">
      <alignment horizontal="right"/>
    </xf>
    <xf numFmtId="164" fontId="0" fillId="6" borderId="5" xfId="0" applyNumberFormat="1" applyFill="1" applyBorder="1" applyAlignment="1" applyProtection="1">
      <alignment horizontal="right"/>
    </xf>
    <xf numFmtId="14" fontId="12" fillId="0" borderId="18" xfId="0" applyNumberFormat="1" applyFont="1" applyBorder="1" applyProtection="1"/>
    <xf numFmtId="14" fontId="8" fillId="0" borderId="19" xfId="0" applyNumberFormat="1" applyFont="1" applyBorder="1" applyProtection="1"/>
    <xf numFmtId="1" fontId="4" fillId="0" borderId="19" xfId="0" applyNumberFormat="1" applyFont="1" applyBorder="1" applyAlignment="1" applyProtection="1">
      <alignment horizontal="center"/>
    </xf>
    <xf numFmtId="7" fontId="4" fillId="0" borderId="19" xfId="0" applyNumberFormat="1" applyFont="1" applyBorder="1" applyAlignment="1" applyProtection="1">
      <alignment horizontal="right"/>
    </xf>
    <xf numFmtId="7" fontId="8" fillId="0" borderId="19" xfId="0" applyNumberFormat="1" applyFont="1" applyBorder="1" applyAlignment="1" applyProtection="1">
      <alignment wrapText="1"/>
    </xf>
    <xf numFmtId="0" fontId="0" fillId="0" borderId="19" xfId="0" applyBorder="1" applyProtection="1"/>
    <xf numFmtId="37" fontId="4" fillId="0" borderId="19" xfId="0" applyNumberFormat="1" applyFont="1" applyBorder="1" applyAlignment="1" applyProtection="1">
      <alignment horizontal="right"/>
    </xf>
    <xf numFmtId="164" fontId="4" fillId="0" borderId="19" xfId="0" applyNumberFormat="1" applyFon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0" fontId="6" fillId="0" borderId="0" xfId="0" applyFont="1" applyProtection="1"/>
    <xf numFmtId="44" fontId="0" fillId="7" borderId="12" xfId="3" applyFont="1" applyFill="1" applyBorder="1" applyAlignment="1" applyProtection="1">
      <alignment horizontal="center"/>
      <protection locked="0"/>
    </xf>
    <xf numFmtId="44" fontId="0" fillId="7" borderId="1" xfId="3" applyFont="1" applyFill="1" applyBorder="1" applyAlignment="1" applyProtection="1">
      <alignment horizontal="center"/>
      <protection locked="0"/>
    </xf>
    <xf numFmtId="44" fontId="0" fillId="7" borderId="10" xfId="3" applyFont="1" applyFill="1" applyBorder="1" applyAlignment="1" applyProtection="1">
      <alignment horizontal="center"/>
      <protection locked="0"/>
    </xf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EB89-4D10-4650-930F-B4FDBB8B2D6A}">
  <dimension ref="A1:W32"/>
  <sheetViews>
    <sheetView tabSelected="1" zoomScaleNormal="100" workbookViewId="0">
      <selection activeCell="H4" sqref="H4"/>
    </sheetView>
  </sheetViews>
  <sheetFormatPr defaultRowHeight="14.4" x14ac:dyDescent="0.3"/>
  <cols>
    <col min="1" max="1" width="10.6640625" bestFit="1" customWidth="1"/>
    <col min="2" max="2" width="10.6640625" style="1" bestFit="1" customWidth="1"/>
    <col min="3" max="3" width="15.6640625" style="1" customWidth="1"/>
    <col min="4" max="4" width="6.6640625" hidden="1" customWidth="1"/>
    <col min="5" max="5" width="10.5546875" bestFit="1" customWidth="1"/>
    <col min="6" max="6" width="5.33203125" hidden="1" customWidth="1"/>
    <col min="7" max="7" width="8" hidden="1" customWidth="1"/>
    <col min="8" max="8" width="13.6640625" customWidth="1"/>
    <col min="9" max="9" width="10.33203125" bestFit="1" customWidth="1"/>
    <col min="10" max="10" width="11.33203125" bestFit="1" customWidth="1"/>
    <col min="11" max="11" width="11.44140625" customWidth="1"/>
    <col min="12" max="12" width="9.44140625" style="2" customWidth="1"/>
    <col min="13" max="13" width="8.44140625" bestFit="1" customWidth="1"/>
    <col min="14" max="14" width="11.6640625" style="2" customWidth="1"/>
    <col min="15" max="15" width="10.6640625" style="2" customWidth="1"/>
    <col min="16" max="16" width="3" customWidth="1"/>
    <col min="17" max="17" width="12.33203125" customWidth="1"/>
    <col min="18" max="18" width="2.33203125" customWidth="1"/>
    <col min="19" max="19" width="16" customWidth="1"/>
    <col min="20" max="20" width="15.44140625" customWidth="1"/>
    <col min="21" max="21" width="13.44140625" customWidth="1"/>
  </cols>
  <sheetData>
    <row r="1" spans="1:23" ht="15" thickBot="1" x14ac:dyDescent="0.3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6"/>
      <c r="P1" s="17"/>
      <c r="Q1" s="17"/>
      <c r="R1" s="17"/>
      <c r="S1" s="17"/>
      <c r="T1" s="17"/>
      <c r="U1" s="17"/>
      <c r="V1" s="17"/>
      <c r="W1" s="17"/>
    </row>
    <row r="2" spans="1:23" ht="66.75" customHeight="1" thickBot="1" x14ac:dyDescent="0.35">
      <c r="A2" s="18" t="s">
        <v>21</v>
      </c>
      <c r="B2" s="19"/>
      <c r="C2" s="19"/>
      <c r="D2" s="19"/>
      <c r="E2" s="19"/>
      <c r="F2" s="19"/>
      <c r="G2" s="19"/>
      <c r="H2" s="20" t="s">
        <v>14</v>
      </c>
      <c r="I2" s="21"/>
      <c r="J2" s="22" t="s">
        <v>8</v>
      </c>
      <c r="K2" s="23"/>
      <c r="L2" s="24"/>
      <c r="M2" s="23"/>
      <c r="N2" s="25"/>
      <c r="O2" s="26"/>
      <c r="P2" s="17"/>
      <c r="Q2" s="17"/>
      <c r="R2" s="17"/>
      <c r="S2" s="17"/>
      <c r="T2" s="17"/>
      <c r="U2" s="17"/>
      <c r="V2" s="17"/>
      <c r="W2" s="17"/>
    </row>
    <row r="3" spans="1:23" ht="43.8" thickBot="1" x14ac:dyDescent="0.35">
      <c r="A3" s="27" t="s">
        <v>0</v>
      </c>
      <c r="B3" s="28" t="s">
        <v>1</v>
      </c>
      <c r="C3" s="28" t="s">
        <v>11</v>
      </c>
      <c r="D3" s="28" t="s">
        <v>10</v>
      </c>
      <c r="E3" s="28" t="s">
        <v>3</v>
      </c>
      <c r="F3" s="28" t="s">
        <v>2</v>
      </c>
      <c r="G3" s="28" t="s">
        <v>12</v>
      </c>
      <c r="H3" s="29" t="s">
        <v>4</v>
      </c>
      <c r="I3" s="30" t="s">
        <v>5</v>
      </c>
      <c r="J3" s="31">
        <f>G30/(G30+E30)+0.013095</f>
        <v>0.27007824022346372</v>
      </c>
      <c r="K3" s="32" t="s">
        <v>19</v>
      </c>
      <c r="L3" s="33" t="s">
        <v>9</v>
      </c>
      <c r="M3" s="32" t="s">
        <v>6</v>
      </c>
      <c r="N3" s="33" t="s">
        <v>13</v>
      </c>
      <c r="O3" s="34" t="s">
        <v>7</v>
      </c>
      <c r="P3" s="17"/>
      <c r="Q3" s="35" t="s">
        <v>15</v>
      </c>
      <c r="R3" s="17"/>
      <c r="S3" s="36" t="s">
        <v>16</v>
      </c>
      <c r="T3" s="37" t="s">
        <v>17</v>
      </c>
      <c r="U3" s="38" t="s">
        <v>18</v>
      </c>
      <c r="V3" s="17"/>
      <c r="W3" s="17"/>
    </row>
    <row r="4" spans="1:23" ht="15" thickBot="1" x14ac:dyDescent="0.35">
      <c r="A4" s="39">
        <v>45522</v>
      </c>
      <c r="B4" s="40">
        <f>A4+13</f>
        <v>45535</v>
      </c>
      <c r="C4" s="40">
        <f>B5-1</f>
        <v>45548</v>
      </c>
      <c r="D4" s="41">
        <f t="shared" ref="D4:D22" si="0">DATEDIF(A4,B4,"d")+1</f>
        <v>14</v>
      </c>
      <c r="E4" s="41">
        <f t="shared" ref="E4:E22" si="1">B4-A4+1</f>
        <v>14</v>
      </c>
      <c r="F4" s="42"/>
      <c r="G4" s="41"/>
      <c r="H4" s="106">
        <v>2500</v>
      </c>
      <c r="I4" s="43">
        <f>H4/E4</f>
        <v>178.57142857142858</v>
      </c>
      <c r="J4" s="8">
        <f>I4*$J$3</f>
        <v>48.228257182761382</v>
      </c>
      <c r="K4" s="44">
        <f t="shared" ref="K4:K22" si="2">J4*E4</f>
        <v>675.19560055865941</v>
      </c>
      <c r="L4" s="45"/>
      <c r="M4" s="46"/>
      <c r="N4" s="47"/>
      <c r="O4" s="48">
        <f>K4</f>
        <v>675.19560055865941</v>
      </c>
      <c r="P4" s="17"/>
      <c r="Q4" s="49">
        <f>H4-K4</f>
        <v>1824.8043994413406</v>
      </c>
      <c r="R4" s="17"/>
      <c r="S4" s="50">
        <f>SUM(Q4:Q22)/COUNT(Q4:Q22)</f>
        <v>1790.2291581887682</v>
      </c>
      <c r="T4" s="51">
        <f>SUM(N23:N29)/COUNT(N23:N29)</f>
        <v>1790.2329066241032</v>
      </c>
      <c r="U4" s="52">
        <f>S4-T4</f>
        <v>-3.7484353349555022E-3</v>
      </c>
      <c r="V4" s="17"/>
      <c r="W4" s="17"/>
    </row>
    <row r="5" spans="1:23" x14ac:dyDescent="0.3">
      <c r="A5" s="53">
        <f t="shared" ref="A5:A29" si="3">B4+1</f>
        <v>45536</v>
      </c>
      <c r="B5" s="54">
        <f t="shared" ref="B5:B21" si="4">A5+13</f>
        <v>45549</v>
      </c>
      <c r="C5" s="54">
        <f t="shared" ref="C5:C28" si="5">B6-1</f>
        <v>45562</v>
      </c>
      <c r="D5" s="55">
        <f t="shared" si="0"/>
        <v>14</v>
      </c>
      <c r="E5" s="55">
        <f t="shared" si="1"/>
        <v>14</v>
      </c>
      <c r="F5" s="56"/>
      <c r="G5" s="55"/>
      <c r="H5" s="107">
        <v>2500</v>
      </c>
      <c r="I5" s="57">
        <f t="shared" ref="I5:I20" si="6">H5/E5</f>
        <v>178.57142857142858</v>
      </c>
      <c r="J5" s="3">
        <f t="shared" ref="J5:J21" si="7">I5*$J$3</f>
        <v>48.228257182761382</v>
      </c>
      <c r="K5" s="58">
        <f>J5*E5</f>
        <v>675.19560055865941</v>
      </c>
      <c r="L5" s="59"/>
      <c r="M5" s="60"/>
      <c r="N5" s="61"/>
      <c r="O5" s="62">
        <f t="shared" ref="O5:O29" si="8">O4+K5-N5</f>
        <v>1350.3912011173188</v>
      </c>
      <c r="P5" s="17"/>
      <c r="Q5" s="49">
        <f>H4-K4</f>
        <v>1824.8043994413406</v>
      </c>
      <c r="R5" s="17"/>
      <c r="S5" s="17"/>
      <c r="T5" s="17"/>
      <c r="U5" s="17"/>
      <c r="V5" s="17"/>
      <c r="W5" s="17"/>
    </row>
    <row r="6" spans="1:23" x14ac:dyDescent="0.3">
      <c r="A6" s="53">
        <f t="shared" si="3"/>
        <v>45550</v>
      </c>
      <c r="B6" s="54">
        <f t="shared" si="4"/>
        <v>45563</v>
      </c>
      <c r="C6" s="54">
        <f t="shared" si="5"/>
        <v>45576</v>
      </c>
      <c r="D6" s="55">
        <f t="shared" si="0"/>
        <v>14</v>
      </c>
      <c r="E6" s="55">
        <f t="shared" si="1"/>
        <v>14</v>
      </c>
      <c r="F6" s="56"/>
      <c r="G6" s="55"/>
      <c r="H6" s="107">
        <v>2500</v>
      </c>
      <c r="I6" s="57">
        <f t="shared" si="6"/>
        <v>178.57142857142858</v>
      </c>
      <c r="J6" s="3">
        <f t="shared" si="7"/>
        <v>48.228257182761382</v>
      </c>
      <c r="K6" s="58">
        <f t="shared" si="2"/>
        <v>675.19560055865941</v>
      </c>
      <c r="L6" s="59"/>
      <c r="M6" s="60"/>
      <c r="N6" s="61"/>
      <c r="O6" s="62">
        <f t="shared" si="8"/>
        <v>2025.5868016759782</v>
      </c>
      <c r="P6" s="17"/>
      <c r="Q6" s="49">
        <f>H5-K5</f>
        <v>1824.8043994413406</v>
      </c>
      <c r="R6" s="17"/>
      <c r="S6" s="17"/>
      <c r="T6" s="17"/>
      <c r="U6" s="17"/>
      <c r="V6" s="17"/>
      <c r="W6" s="17"/>
    </row>
    <row r="7" spans="1:23" x14ac:dyDescent="0.3">
      <c r="A7" s="53">
        <f t="shared" si="3"/>
        <v>45564</v>
      </c>
      <c r="B7" s="54">
        <f t="shared" si="4"/>
        <v>45577</v>
      </c>
      <c r="C7" s="54">
        <f t="shared" si="5"/>
        <v>45590</v>
      </c>
      <c r="D7" s="55">
        <f t="shared" si="0"/>
        <v>14</v>
      </c>
      <c r="E7" s="55">
        <f t="shared" si="1"/>
        <v>14</v>
      </c>
      <c r="F7" s="56"/>
      <c r="G7" s="55"/>
      <c r="H7" s="107">
        <v>2500</v>
      </c>
      <c r="I7" s="57">
        <f t="shared" si="6"/>
        <v>178.57142857142858</v>
      </c>
      <c r="J7" s="3">
        <f t="shared" si="7"/>
        <v>48.228257182761382</v>
      </c>
      <c r="K7" s="58">
        <f t="shared" si="2"/>
        <v>675.19560055865941</v>
      </c>
      <c r="L7" s="59"/>
      <c r="M7" s="60"/>
      <c r="N7" s="61"/>
      <c r="O7" s="62">
        <f t="shared" si="8"/>
        <v>2700.7824022346376</v>
      </c>
      <c r="P7" s="17"/>
      <c r="Q7" s="49">
        <f t="shared" ref="Q7:Q22" si="9">H6-K6</f>
        <v>1824.8043994413406</v>
      </c>
      <c r="R7" s="17"/>
      <c r="S7" s="17"/>
      <c r="T7" s="63"/>
      <c r="U7" s="17"/>
      <c r="V7" s="17"/>
      <c r="W7" s="17"/>
    </row>
    <row r="8" spans="1:23" x14ac:dyDescent="0.3">
      <c r="A8" s="53">
        <f t="shared" si="3"/>
        <v>45578</v>
      </c>
      <c r="B8" s="54">
        <f t="shared" si="4"/>
        <v>45591</v>
      </c>
      <c r="C8" s="54">
        <f t="shared" si="5"/>
        <v>45604</v>
      </c>
      <c r="D8" s="55">
        <f t="shared" si="0"/>
        <v>14</v>
      </c>
      <c r="E8" s="55">
        <f t="shared" si="1"/>
        <v>14</v>
      </c>
      <c r="F8" s="56"/>
      <c r="G8" s="55"/>
      <c r="H8" s="107">
        <v>2500</v>
      </c>
      <c r="I8" s="57">
        <f t="shared" si="6"/>
        <v>178.57142857142858</v>
      </c>
      <c r="J8" s="3">
        <f t="shared" si="7"/>
        <v>48.228257182761382</v>
      </c>
      <c r="K8" s="58">
        <f t="shared" si="2"/>
        <v>675.19560055865941</v>
      </c>
      <c r="L8" s="59"/>
      <c r="M8" s="60"/>
      <c r="N8" s="61"/>
      <c r="O8" s="62">
        <f t="shared" si="8"/>
        <v>3375.978002793297</v>
      </c>
      <c r="P8" s="17"/>
      <c r="Q8" s="49">
        <f t="shared" si="9"/>
        <v>1824.8043994413406</v>
      </c>
      <c r="R8" s="17"/>
      <c r="S8" s="17"/>
      <c r="T8" s="17"/>
      <c r="U8" s="17"/>
      <c r="V8" s="17"/>
      <c r="W8" s="17"/>
    </row>
    <row r="9" spans="1:23" x14ac:dyDescent="0.3">
      <c r="A9" s="53">
        <f t="shared" si="3"/>
        <v>45592</v>
      </c>
      <c r="B9" s="54">
        <f t="shared" si="4"/>
        <v>45605</v>
      </c>
      <c r="C9" s="54">
        <f t="shared" si="5"/>
        <v>45618</v>
      </c>
      <c r="D9" s="55">
        <f t="shared" si="0"/>
        <v>14</v>
      </c>
      <c r="E9" s="55">
        <f t="shared" si="1"/>
        <v>14</v>
      </c>
      <c r="F9" s="56"/>
      <c r="G9" s="55"/>
      <c r="H9" s="107">
        <v>2500</v>
      </c>
      <c r="I9" s="57">
        <f t="shared" si="6"/>
        <v>178.57142857142858</v>
      </c>
      <c r="J9" s="3">
        <f t="shared" si="7"/>
        <v>48.228257182761382</v>
      </c>
      <c r="K9" s="58">
        <f t="shared" si="2"/>
        <v>675.19560055865941</v>
      </c>
      <c r="L9" s="59"/>
      <c r="M9" s="60"/>
      <c r="N9" s="61"/>
      <c r="O9" s="62">
        <f t="shared" si="8"/>
        <v>4051.1736033519564</v>
      </c>
      <c r="P9" s="17"/>
      <c r="Q9" s="49">
        <f t="shared" si="9"/>
        <v>1824.8043994413406</v>
      </c>
      <c r="R9" s="17"/>
      <c r="S9" s="17"/>
      <c r="T9" s="17"/>
      <c r="U9" s="17"/>
      <c r="V9" s="17"/>
      <c r="W9" s="17"/>
    </row>
    <row r="10" spans="1:23" x14ac:dyDescent="0.3">
      <c r="A10" s="53">
        <f t="shared" si="3"/>
        <v>45606</v>
      </c>
      <c r="B10" s="54">
        <f t="shared" si="4"/>
        <v>45619</v>
      </c>
      <c r="C10" s="54">
        <f t="shared" si="5"/>
        <v>45632</v>
      </c>
      <c r="D10" s="55">
        <f t="shared" si="0"/>
        <v>14</v>
      </c>
      <c r="E10" s="55">
        <f t="shared" si="1"/>
        <v>14</v>
      </c>
      <c r="F10" s="56"/>
      <c r="G10" s="55"/>
      <c r="H10" s="107">
        <v>2500</v>
      </c>
      <c r="I10" s="57">
        <f t="shared" si="6"/>
        <v>178.57142857142858</v>
      </c>
      <c r="J10" s="3">
        <f t="shared" si="7"/>
        <v>48.228257182761382</v>
      </c>
      <c r="K10" s="58">
        <f t="shared" si="2"/>
        <v>675.19560055865941</v>
      </c>
      <c r="L10" s="59"/>
      <c r="M10" s="60"/>
      <c r="N10" s="61"/>
      <c r="O10" s="62">
        <f t="shared" si="8"/>
        <v>4726.3692039106154</v>
      </c>
      <c r="P10" s="17"/>
      <c r="Q10" s="49">
        <f t="shared" si="9"/>
        <v>1824.8043994413406</v>
      </c>
      <c r="R10" s="17"/>
      <c r="S10" s="17"/>
      <c r="T10" s="17"/>
      <c r="U10" s="17"/>
      <c r="V10" s="17"/>
      <c r="W10" s="17"/>
    </row>
    <row r="11" spans="1:23" x14ac:dyDescent="0.3">
      <c r="A11" s="53">
        <f t="shared" si="3"/>
        <v>45620</v>
      </c>
      <c r="B11" s="54">
        <f t="shared" si="4"/>
        <v>45633</v>
      </c>
      <c r="C11" s="54">
        <f t="shared" si="5"/>
        <v>45646</v>
      </c>
      <c r="D11" s="55">
        <f t="shared" si="0"/>
        <v>14</v>
      </c>
      <c r="E11" s="55">
        <f t="shared" si="1"/>
        <v>14</v>
      </c>
      <c r="F11" s="56"/>
      <c r="G11" s="55"/>
      <c r="H11" s="107">
        <v>2500</v>
      </c>
      <c r="I11" s="57">
        <f t="shared" si="6"/>
        <v>178.57142857142858</v>
      </c>
      <c r="J11" s="3">
        <f t="shared" si="7"/>
        <v>48.228257182761382</v>
      </c>
      <c r="K11" s="58">
        <f t="shared" si="2"/>
        <v>675.19560055865941</v>
      </c>
      <c r="L11" s="59"/>
      <c r="M11" s="60"/>
      <c r="N11" s="61"/>
      <c r="O11" s="62">
        <f t="shared" si="8"/>
        <v>5401.5648044692753</v>
      </c>
      <c r="P11" s="17"/>
      <c r="Q11" s="49">
        <f t="shared" si="9"/>
        <v>1824.8043994413406</v>
      </c>
      <c r="R11" s="17"/>
      <c r="S11" s="17"/>
      <c r="T11" s="17"/>
      <c r="U11" s="17"/>
      <c r="V11" s="17"/>
      <c r="W11" s="17"/>
    </row>
    <row r="12" spans="1:23" x14ac:dyDescent="0.3">
      <c r="A12" s="53">
        <f t="shared" si="3"/>
        <v>45634</v>
      </c>
      <c r="B12" s="54">
        <f t="shared" si="4"/>
        <v>45647</v>
      </c>
      <c r="C12" s="54">
        <f t="shared" si="5"/>
        <v>45660</v>
      </c>
      <c r="D12" s="55">
        <f t="shared" si="0"/>
        <v>14</v>
      </c>
      <c r="E12" s="55">
        <f t="shared" si="1"/>
        <v>14</v>
      </c>
      <c r="F12" s="56"/>
      <c r="G12" s="55"/>
      <c r="H12" s="107">
        <v>2500</v>
      </c>
      <c r="I12" s="57">
        <f t="shared" si="6"/>
        <v>178.57142857142858</v>
      </c>
      <c r="J12" s="3">
        <f t="shared" si="7"/>
        <v>48.228257182761382</v>
      </c>
      <c r="K12" s="58">
        <f t="shared" si="2"/>
        <v>675.19560055865941</v>
      </c>
      <c r="L12" s="59"/>
      <c r="M12" s="60"/>
      <c r="N12" s="61"/>
      <c r="O12" s="62">
        <f t="shared" si="8"/>
        <v>6076.7604050279351</v>
      </c>
      <c r="P12" s="17"/>
      <c r="Q12" s="49">
        <f t="shared" si="9"/>
        <v>1824.8043994413406</v>
      </c>
      <c r="R12" s="17"/>
      <c r="S12" s="17"/>
      <c r="T12" s="17"/>
      <c r="U12" s="17"/>
      <c r="V12" s="17"/>
      <c r="W12" s="17"/>
    </row>
    <row r="13" spans="1:23" x14ac:dyDescent="0.3">
      <c r="A13" s="53">
        <f t="shared" si="3"/>
        <v>45648</v>
      </c>
      <c r="B13" s="54">
        <f t="shared" si="4"/>
        <v>45661</v>
      </c>
      <c r="C13" s="54">
        <f t="shared" si="5"/>
        <v>45674</v>
      </c>
      <c r="D13" s="55">
        <f t="shared" si="0"/>
        <v>14</v>
      </c>
      <c r="E13" s="55">
        <f t="shared" si="1"/>
        <v>14</v>
      </c>
      <c r="F13" s="56"/>
      <c r="G13" s="55"/>
      <c r="H13" s="107">
        <v>2500</v>
      </c>
      <c r="I13" s="57">
        <f t="shared" si="6"/>
        <v>178.57142857142858</v>
      </c>
      <c r="J13" s="3">
        <f t="shared" si="7"/>
        <v>48.228257182761382</v>
      </c>
      <c r="K13" s="58">
        <f t="shared" si="2"/>
        <v>675.19560055865941</v>
      </c>
      <c r="L13" s="59"/>
      <c r="M13" s="60"/>
      <c r="N13" s="61"/>
      <c r="O13" s="62">
        <f t="shared" si="8"/>
        <v>6751.956005586595</v>
      </c>
      <c r="P13" s="17"/>
      <c r="Q13" s="49">
        <f t="shared" si="9"/>
        <v>1824.8043994413406</v>
      </c>
      <c r="R13" s="17"/>
      <c r="S13" s="17"/>
      <c r="T13" s="17"/>
      <c r="U13" s="17"/>
      <c r="V13" s="17"/>
      <c r="W13" s="17"/>
    </row>
    <row r="14" spans="1:23" x14ac:dyDescent="0.3">
      <c r="A14" s="53">
        <f t="shared" si="3"/>
        <v>45662</v>
      </c>
      <c r="B14" s="54">
        <f t="shared" si="4"/>
        <v>45675</v>
      </c>
      <c r="C14" s="54">
        <f t="shared" si="5"/>
        <v>45688</v>
      </c>
      <c r="D14" s="55">
        <f t="shared" si="0"/>
        <v>14</v>
      </c>
      <c r="E14" s="55">
        <f t="shared" si="1"/>
        <v>14</v>
      </c>
      <c r="F14" s="56"/>
      <c r="G14" s="55"/>
      <c r="H14" s="107">
        <v>2600</v>
      </c>
      <c r="I14" s="57">
        <f t="shared" si="6"/>
        <v>185.71428571428572</v>
      </c>
      <c r="J14" s="3">
        <f t="shared" si="7"/>
        <v>50.157387470071832</v>
      </c>
      <c r="K14" s="58">
        <f t="shared" si="2"/>
        <v>702.20342458100561</v>
      </c>
      <c r="L14" s="59"/>
      <c r="M14" s="60"/>
      <c r="N14" s="61"/>
      <c r="O14" s="62">
        <f t="shared" si="8"/>
        <v>7454.1594301676005</v>
      </c>
      <c r="P14" s="17"/>
      <c r="Q14" s="49">
        <f t="shared" si="9"/>
        <v>1824.8043994413406</v>
      </c>
      <c r="R14" s="17"/>
      <c r="S14" s="17"/>
      <c r="T14" s="17"/>
      <c r="U14" s="17"/>
      <c r="V14" s="17"/>
      <c r="W14" s="17"/>
    </row>
    <row r="15" spans="1:23" x14ac:dyDescent="0.3">
      <c r="A15" s="53">
        <f t="shared" si="3"/>
        <v>45676</v>
      </c>
      <c r="B15" s="54">
        <f t="shared" si="4"/>
        <v>45689</v>
      </c>
      <c r="C15" s="54">
        <f t="shared" si="5"/>
        <v>45702</v>
      </c>
      <c r="D15" s="55">
        <f t="shared" si="0"/>
        <v>14</v>
      </c>
      <c r="E15" s="55">
        <f t="shared" si="1"/>
        <v>14</v>
      </c>
      <c r="F15" s="56"/>
      <c r="G15" s="55"/>
      <c r="H15" s="107">
        <v>2500</v>
      </c>
      <c r="I15" s="57">
        <f t="shared" si="6"/>
        <v>178.57142857142858</v>
      </c>
      <c r="J15" s="3">
        <f t="shared" si="7"/>
        <v>48.228257182761382</v>
      </c>
      <c r="K15" s="58">
        <f>J15*E15</f>
        <v>675.19560055865941</v>
      </c>
      <c r="L15" s="59"/>
      <c r="M15" s="60"/>
      <c r="N15" s="61"/>
      <c r="O15" s="62">
        <f t="shared" si="8"/>
        <v>8129.3550307262594</v>
      </c>
      <c r="P15" s="17"/>
      <c r="Q15" s="49">
        <f t="shared" si="9"/>
        <v>1897.7965754189945</v>
      </c>
      <c r="R15" s="17"/>
      <c r="S15" s="17"/>
      <c r="T15" s="17"/>
      <c r="U15" s="17"/>
      <c r="V15" s="17"/>
      <c r="W15" s="17"/>
    </row>
    <row r="16" spans="1:23" x14ac:dyDescent="0.3">
      <c r="A16" s="53">
        <f t="shared" si="3"/>
        <v>45690</v>
      </c>
      <c r="B16" s="54">
        <f t="shared" si="4"/>
        <v>45703</v>
      </c>
      <c r="C16" s="54">
        <f t="shared" si="5"/>
        <v>45716</v>
      </c>
      <c r="D16" s="55">
        <f t="shared" si="0"/>
        <v>14</v>
      </c>
      <c r="E16" s="55">
        <f t="shared" si="1"/>
        <v>14</v>
      </c>
      <c r="F16" s="56"/>
      <c r="G16" s="55"/>
      <c r="H16" s="107">
        <v>2500</v>
      </c>
      <c r="I16" s="57">
        <f t="shared" si="6"/>
        <v>178.57142857142858</v>
      </c>
      <c r="J16" s="3">
        <f>I16*$J$3</f>
        <v>48.228257182761382</v>
      </c>
      <c r="K16" s="58">
        <f t="shared" si="2"/>
        <v>675.19560055865941</v>
      </c>
      <c r="L16" s="59"/>
      <c r="M16" s="60"/>
      <c r="N16" s="61"/>
      <c r="O16" s="62">
        <f t="shared" si="8"/>
        <v>8804.5506312849193</v>
      </c>
      <c r="P16" s="17"/>
      <c r="Q16" s="49">
        <f t="shared" si="9"/>
        <v>1824.8043994413406</v>
      </c>
      <c r="R16" s="17"/>
      <c r="S16" s="17"/>
      <c r="T16" s="17"/>
      <c r="U16" s="17"/>
      <c r="V16" s="17"/>
      <c r="W16" s="17"/>
    </row>
    <row r="17" spans="1:23" x14ac:dyDescent="0.3">
      <c r="A17" s="53">
        <f t="shared" si="3"/>
        <v>45704</v>
      </c>
      <c r="B17" s="54">
        <f t="shared" si="4"/>
        <v>45717</v>
      </c>
      <c r="C17" s="54">
        <f t="shared" si="5"/>
        <v>45730</v>
      </c>
      <c r="D17" s="55">
        <f t="shared" si="0"/>
        <v>14</v>
      </c>
      <c r="E17" s="55">
        <f t="shared" si="1"/>
        <v>14</v>
      </c>
      <c r="F17" s="56"/>
      <c r="G17" s="55"/>
      <c r="H17" s="107">
        <v>2300</v>
      </c>
      <c r="I17" s="57">
        <f t="shared" si="6"/>
        <v>164.28571428571428</v>
      </c>
      <c r="J17" s="3">
        <f t="shared" si="7"/>
        <v>44.369996608140468</v>
      </c>
      <c r="K17" s="58">
        <f t="shared" si="2"/>
        <v>621.17995251396655</v>
      </c>
      <c r="L17" s="59"/>
      <c r="M17" s="60"/>
      <c r="N17" s="61"/>
      <c r="O17" s="62">
        <f t="shared" si="8"/>
        <v>9425.7305837988861</v>
      </c>
      <c r="P17" s="17"/>
      <c r="Q17" s="49">
        <f t="shared" si="9"/>
        <v>1824.8043994413406</v>
      </c>
      <c r="R17" s="17"/>
      <c r="S17" s="17"/>
      <c r="T17" s="17"/>
      <c r="U17" s="17"/>
      <c r="V17" s="17"/>
      <c r="W17" s="17"/>
    </row>
    <row r="18" spans="1:23" x14ac:dyDescent="0.3">
      <c r="A18" s="53">
        <f t="shared" si="3"/>
        <v>45718</v>
      </c>
      <c r="B18" s="54">
        <f t="shared" si="4"/>
        <v>45731</v>
      </c>
      <c r="C18" s="54">
        <f t="shared" si="5"/>
        <v>45744</v>
      </c>
      <c r="D18" s="55">
        <f t="shared" si="0"/>
        <v>14</v>
      </c>
      <c r="E18" s="55">
        <f t="shared" si="1"/>
        <v>14</v>
      </c>
      <c r="F18" s="56"/>
      <c r="G18" s="55"/>
      <c r="H18" s="107">
        <v>2300</v>
      </c>
      <c r="I18" s="57">
        <f t="shared" si="6"/>
        <v>164.28571428571428</v>
      </c>
      <c r="J18" s="3">
        <f t="shared" si="7"/>
        <v>44.369996608140468</v>
      </c>
      <c r="K18" s="58">
        <f t="shared" si="2"/>
        <v>621.17995251396655</v>
      </c>
      <c r="L18" s="59"/>
      <c r="M18" s="60"/>
      <c r="N18" s="61"/>
      <c r="O18" s="62">
        <f t="shared" si="8"/>
        <v>10046.910536312853</v>
      </c>
      <c r="P18" s="17"/>
      <c r="Q18" s="49">
        <f t="shared" si="9"/>
        <v>1678.8200474860334</v>
      </c>
      <c r="R18" s="17"/>
      <c r="S18" s="17"/>
      <c r="T18" s="17"/>
      <c r="U18" s="17"/>
      <c r="V18" s="17"/>
      <c r="W18" s="17"/>
    </row>
    <row r="19" spans="1:23" x14ac:dyDescent="0.3">
      <c r="A19" s="53">
        <f t="shared" si="3"/>
        <v>45732</v>
      </c>
      <c r="B19" s="54">
        <f t="shared" si="4"/>
        <v>45745</v>
      </c>
      <c r="C19" s="54">
        <f t="shared" si="5"/>
        <v>45758</v>
      </c>
      <c r="D19" s="55">
        <f t="shared" si="0"/>
        <v>14</v>
      </c>
      <c r="E19" s="55">
        <f t="shared" si="1"/>
        <v>14</v>
      </c>
      <c r="F19" s="56"/>
      <c r="G19" s="55"/>
      <c r="H19" s="107">
        <v>2300</v>
      </c>
      <c r="I19" s="57">
        <f t="shared" si="6"/>
        <v>164.28571428571428</v>
      </c>
      <c r="J19" s="3">
        <f t="shared" si="7"/>
        <v>44.369996608140468</v>
      </c>
      <c r="K19" s="58">
        <f t="shared" si="2"/>
        <v>621.17995251396655</v>
      </c>
      <c r="L19" s="59"/>
      <c r="M19" s="60"/>
      <c r="N19" s="61"/>
      <c r="O19" s="62">
        <f t="shared" si="8"/>
        <v>10668.09048882682</v>
      </c>
      <c r="P19" s="17"/>
      <c r="Q19" s="49">
        <f t="shared" si="9"/>
        <v>1678.8200474860334</v>
      </c>
      <c r="R19" s="17"/>
      <c r="S19" s="17"/>
      <c r="T19" s="17"/>
      <c r="U19" s="17"/>
      <c r="V19" s="17"/>
      <c r="W19" s="17"/>
    </row>
    <row r="20" spans="1:23" x14ac:dyDescent="0.3">
      <c r="A20" s="53">
        <f t="shared" si="3"/>
        <v>45746</v>
      </c>
      <c r="B20" s="54">
        <f t="shared" si="4"/>
        <v>45759</v>
      </c>
      <c r="C20" s="54">
        <f t="shared" si="5"/>
        <v>45772</v>
      </c>
      <c r="D20" s="55">
        <f t="shared" si="0"/>
        <v>14</v>
      </c>
      <c r="E20" s="55">
        <f t="shared" si="1"/>
        <v>14</v>
      </c>
      <c r="F20" s="56"/>
      <c r="G20" s="55"/>
      <c r="H20" s="107">
        <v>2300</v>
      </c>
      <c r="I20" s="57">
        <f t="shared" si="6"/>
        <v>164.28571428571428</v>
      </c>
      <c r="J20" s="3">
        <f t="shared" si="7"/>
        <v>44.369996608140468</v>
      </c>
      <c r="K20" s="58">
        <f t="shared" si="2"/>
        <v>621.17995251396655</v>
      </c>
      <c r="L20" s="59"/>
      <c r="M20" s="60"/>
      <c r="N20" s="61"/>
      <c r="O20" s="62">
        <f t="shared" si="8"/>
        <v>11289.270441340786</v>
      </c>
      <c r="P20" s="17"/>
      <c r="Q20" s="49">
        <f t="shared" si="9"/>
        <v>1678.8200474860334</v>
      </c>
      <c r="R20" s="17"/>
      <c r="S20" s="17"/>
      <c r="T20" s="17"/>
      <c r="U20" s="17"/>
      <c r="V20" s="17"/>
      <c r="W20" s="17"/>
    </row>
    <row r="21" spans="1:23" x14ac:dyDescent="0.3">
      <c r="A21" s="53">
        <f t="shared" si="3"/>
        <v>45760</v>
      </c>
      <c r="B21" s="54">
        <f t="shared" si="4"/>
        <v>45773</v>
      </c>
      <c r="C21" s="54">
        <f t="shared" si="5"/>
        <v>45786</v>
      </c>
      <c r="D21" s="55">
        <f t="shared" si="0"/>
        <v>14</v>
      </c>
      <c r="E21" s="55">
        <f t="shared" si="1"/>
        <v>14</v>
      </c>
      <c r="F21" s="56"/>
      <c r="G21" s="55"/>
      <c r="H21" s="107">
        <v>2300</v>
      </c>
      <c r="I21" s="57">
        <f>H21/E21</f>
        <v>164.28571428571428</v>
      </c>
      <c r="J21" s="3">
        <f t="shared" si="7"/>
        <v>44.369996608140468</v>
      </c>
      <c r="K21" s="58">
        <f t="shared" si="2"/>
        <v>621.17995251396655</v>
      </c>
      <c r="L21" s="59"/>
      <c r="M21" s="60"/>
      <c r="N21" s="61"/>
      <c r="O21" s="62">
        <f t="shared" si="8"/>
        <v>11910.450393854753</v>
      </c>
      <c r="P21" s="17"/>
      <c r="Q21" s="49">
        <f t="shared" si="9"/>
        <v>1678.8200474860334</v>
      </c>
      <c r="R21" s="17"/>
      <c r="S21" s="17"/>
      <c r="T21" s="17"/>
      <c r="U21" s="17"/>
      <c r="V21" s="17"/>
      <c r="W21" s="17"/>
    </row>
    <row r="22" spans="1:23" ht="15" thickBot="1" x14ac:dyDescent="0.35">
      <c r="A22" s="64">
        <f t="shared" si="3"/>
        <v>45774</v>
      </c>
      <c r="B22" s="65">
        <f>A22+13</f>
        <v>45787</v>
      </c>
      <c r="C22" s="65">
        <f t="shared" si="5"/>
        <v>45800</v>
      </c>
      <c r="D22" s="66">
        <f t="shared" si="0"/>
        <v>14</v>
      </c>
      <c r="E22" s="66">
        <f t="shared" si="1"/>
        <v>14</v>
      </c>
      <c r="F22" s="67"/>
      <c r="G22" s="66"/>
      <c r="H22" s="108">
        <v>2300</v>
      </c>
      <c r="I22" s="68">
        <f>H22/E22</f>
        <v>164.28571428571428</v>
      </c>
      <c r="J22" s="9">
        <f>I22*$J$3</f>
        <v>44.369996608140468</v>
      </c>
      <c r="K22" s="69">
        <f t="shared" si="2"/>
        <v>621.17995251396655</v>
      </c>
      <c r="L22" s="70"/>
      <c r="M22" s="71"/>
      <c r="N22" s="72"/>
      <c r="O22" s="10">
        <f t="shared" si="8"/>
        <v>12531.63034636872</v>
      </c>
      <c r="P22" s="17"/>
      <c r="Q22" s="49">
        <f t="shared" si="9"/>
        <v>1678.8200474860334</v>
      </c>
      <c r="R22" s="73"/>
      <c r="S22" s="73"/>
      <c r="T22" s="17"/>
      <c r="U22" s="17"/>
      <c r="V22" s="17"/>
      <c r="W22" s="17"/>
    </row>
    <row r="23" spans="1:23" x14ac:dyDescent="0.3">
      <c r="A23" s="74">
        <f t="shared" si="3"/>
        <v>45788</v>
      </c>
      <c r="B23" s="75">
        <f t="shared" ref="B23:B29" si="10">A23+13</f>
        <v>45801</v>
      </c>
      <c r="C23" s="75">
        <f t="shared" si="5"/>
        <v>45814</v>
      </c>
      <c r="D23" s="76">
        <f t="shared" ref="D23:D29" si="11">DATEDIF(A23,B23,"d")+1</f>
        <v>14</v>
      </c>
      <c r="E23" s="76"/>
      <c r="F23" s="76">
        <v>8</v>
      </c>
      <c r="G23" s="76">
        <v>8</v>
      </c>
      <c r="H23" s="77"/>
      <c r="I23" s="78"/>
      <c r="J23" s="5"/>
      <c r="K23" s="77"/>
      <c r="L23" s="79">
        <f>$O$22/$M$30</f>
        <v>136.21337333009478</v>
      </c>
      <c r="M23" s="80">
        <f>G23</f>
        <v>8</v>
      </c>
      <c r="N23" s="81">
        <f>L23*M23</f>
        <v>1089.7069866407583</v>
      </c>
      <c r="O23" s="7">
        <f t="shared" si="8"/>
        <v>11441.923359727962</v>
      </c>
      <c r="P23" s="17"/>
      <c r="Q23" s="73"/>
      <c r="R23" s="17"/>
      <c r="S23" s="17"/>
      <c r="T23" s="17"/>
      <c r="U23" s="17"/>
      <c r="V23" s="17"/>
      <c r="W23" s="17"/>
    </row>
    <row r="24" spans="1:23" x14ac:dyDescent="0.3">
      <c r="A24" s="82">
        <f t="shared" si="3"/>
        <v>45802</v>
      </c>
      <c r="B24" s="54">
        <f t="shared" si="10"/>
        <v>45815</v>
      </c>
      <c r="C24" s="54">
        <f t="shared" si="5"/>
        <v>45828</v>
      </c>
      <c r="D24" s="83">
        <f t="shared" si="11"/>
        <v>14</v>
      </c>
      <c r="E24" s="55"/>
      <c r="F24" s="55">
        <f t="shared" ref="F24:F29" si="12">D24</f>
        <v>14</v>
      </c>
      <c r="G24" s="55">
        <f>B24-A24+1</f>
        <v>14</v>
      </c>
      <c r="H24" s="60"/>
      <c r="I24" s="60"/>
      <c r="J24" s="57"/>
      <c r="K24" s="60"/>
      <c r="L24" s="59">
        <f t="shared" ref="L24:L29" si="13">$O$22/$M$30</f>
        <v>136.21337333009478</v>
      </c>
      <c r="M24" s="84">
        <f t="shared" ref="M24:M29" si="14">F24</f>
        <v>14</v>
      </c>
      <c r="N24" s="85">
        <f t="shared" ref="N24:N29" si="15">L24*M24</f>
        <v>1906.987226621327</v>
      </c>
      <c r="O24" s="6">
        <f t="shared" si="8"/>
        <v>9534.9361331066357</v>
      </c>
      <c r="P24" s="17"/>
      <c r="Q24" s="17"/>
      <c r="R24" s="17"/>
      <c r="S24" s="17"/>
      <c r="T24" s="17"/>
      <c r="U24" s="17"/>
      <c r="V24" s="17"/>
      <c r="W24" s="17"/>
    </row>
    <row r="25" spans="1:23" x14ac:dyDescent="0.3">
      <c r="A25" s="82">
        <f t="shared" si="3"/>
        <v>45816</v>
      </c>
      <c r="B25" s="54">
        <f t="shared" si="10"/>
        <v>45829</v>
      </c>
      <c r="C25" s="54">
        <v>45841</v>
      </c>
      <c r="D25" s="83">
        <f t="shared" si="11"/>
        <v>14</v>
      </c>
      <c r="E25" s="55"/>
      <c r="F25" s="55">
        <f t="shared" si="12"/>
        <v>14</v>
      </c>
      <c r="G25" s="55">
        <f t="shared" ref="G25:G29" si="16">B25-A25+1</f>
        <v>14</v>
      </c>
      <c r="H25" s="60"/>
      <c r="I25" s="60"/>
      <c r="J25" s="57"/>
      <c r="K25" s="60"/>
      <c r="L25" s="59">
        <f t="shared" si="13"/>
        <v>136.21337333009478</v>
      </c>
      <c r="M25" s="84">
        <f t="shared" si="14"/>
        <v>14</v>
      </c>
      <c r="N25" s="85">
        <f t="shared" si="15"/>
        <v>1906.987226621327</v>
      </c>
      <c r="O25" s="6">
        <f t="shared" si="8"/>
        <v>7627.9489064853087</v>
      </c>
      <c r="P25" s="17"/>
      <c r="Q25" s="86" t="s">
        <v>23</v>
      </c>
      <c r="R25" s="86"/>
      <c r="S25" s="86"/>
      <c r="T25" s="86"/>
      <c r="U25" s="86"/>
      <c r="V25" s="86"/>
      <c r="W25" s="86"/>
    </row>
    <row r="26" spans="1:23" x14ac:dyDescent="0.3">
      <c r="A26" s="82">
        <f t="shared" si="3"/>
        <v>45830</v>
      </c>
      <c r="B26" s="54">
        <f t="shared" si="10"/>
        <v>45843</v>
      </c>
      <c r="C26" s="54">
        <f t="shared" si="5"/>
        <v>45856</v>
      </c>
      <c r="D26" s="83">
        <f t="shared" si="11"/>
        <v>14</v>
      </c>
      <c r="E26" s="55"/>
      <c r="F26" s="55">
        <f t="shared" si="12"/>
        <v>14</v>
      </c>
      <c r="G26" s="55">
        <f t="shared" si="16"/>
        <v>14</v>
      </c>
      <c r="H26" s="60"/>
      <c r="I26" s="60"/>
      <c r="J26" s="57"/>
      <c r="K26" s="60"/>
      <c r="L26" s="59">
        <f t="shared" si="13"/>
        <v>136.21337333009478</v>
      </c>
      <c r="M26" s="84">
        <f t="shared" si="14"/>
        <v>14</v>
      </c>
      <c r="N26" s="85">
        <f>L26*M26</f>
        <v>1906.987226621327</v>
      </c>
      <c r="O26" s="6">
        <f t="shared" si="8"/>
        <v>5720.9616798639818</v>
      </c>
      <c r="P26" s="17"/>
      <c r="Q26" s="17"/>
      <c r="R26" s="17"/>
      <c r="S26" s="17"/>
      <c r="T26" s="17"/>
      <c r="U26" s="17"/>
      <c r="V26" s="17"/>
      <c r="W26" s="17"/>
    </row>
    <row r="27" spans="1:23" x14ac:dyDescent="0.3">
      <c r="A27" s="82">
        <f t="shared" si="3"/>
        <v>45844</v>
      </c>
      <c r="B27" s="54">
        <f t="shared" si="10"/>
        <v>45857</v>
      </c>
      <c r="C27" s="54">
        <f t="shared" si="5"/>
        <v>45870</v>
      </c>
      <c r="D27" s="83">
        <f t="shared" si="11"/>
        <v>14</v>
      </c>
      <c r="E27" s="55"/>
      <c r="F27" s="55">
        <f t="shared" si="12"/>
        <v>14</v>
      </c>
      <c r="G27" s="55">
        <f t="shared" si="16"/>
        <v>14</v>
      </c>
      <c r="H27" s="60"/>
      <c r="I27" s="60"/>
      <c r="J27" s="57"/>
      <c r="K27" s="60"/>
      <c r="L27" s="59">
        <f t="shared" si="13"/>
        <v>136.21337333009478</v>
      </c>
      <c r="M27" s="84">
        <f t="shared" si="14"/>
        <v>14</v>
      </c>
      <c r="N27" s="85">
        <f t="shared" si="15"/>
        <v>1906.987226621327</v>
      </c>
      <c r="O27" s="6">
        <f t="shared" si="8"/>
        <v>3813.9744532426548</v>
      </c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82">
        <f t="shared" si="3"/>
        <v>45858</v>
      </c>
      <c r="B28" s="54">
        <f t="shared" si="10"/>
        <v>45871</v>
      </c>
      <c r="C28" s="54">
        <f t="shared" si="5"/>
        <v>45884</v>
      </c>
      <c r="D28" s="83">
        <f t="shared" si="11"/>
        <v>14</v>
      </c>
      <c r="E28" s="55"/>
      <c r="F28" s="55">
        <f t="shared" si="12"/>
        <v>14</v>
      </c>
      <c r="G28" s="55">
        <f t="shared" si="16"/>
        <v>14</v>
      </c>
      <c r="H28" s="60"/>
      <c r="I28" s="60"/>
      <c r="J28" s="57"/>
      <c r="K28" s="60"/>
      <c r="L28" s="59">
        <f t="shared" si="13"/>
        <v>136.21337333009478</v>
      </c>
      <c r="M28" s="84">
        <f t="shared" si="14"/>
        <v>14</v>
      </c>
      <c r="N28" s="85">
        <f t="shared" si="15"/>
        <v>1906.987226621327</v>
      </c>
      <c r="O28" s="6">
        <f t="shared" si="8"/>
        <v>1906.9872266213279</v>
      </c>
      <c r="P28" s="17"/>
      <c r="Q28" s="17"/>
      <c r="R28" s="17"/>
      <c r="S28" s="17"/>
      <c r="T28" s="17"/>
      <c r="U28" s="17"/>
      <c r="V28" s="17"/>
      <c r="W28" s="17"/>
    </row>
    <row r="29" spans="1:23" ht="15" thickBot="1" x14ac:dyDescent="0.35">
      <c r="A29" s="87">
        <f t="shared" si="3"/>
        <v>45872</v>
      </c>
      <c r="B29" s="88">
        <f t="shared" si="10"/>
        <v>45885</v>
      </c>
      <c r="C29" s="88">
        <v>45898</v>
      </c>
      <c r="D29" s="89">
        <f t="shared" si="11"/>
        <v>14</v>
      </c>
      <c r="E29" s="90"/>
      <c r="F29" s="90">
        <f t="shared" si="12"/>
        <v>14</v>
      </c>
      <c r="G29" s="90">
        <f t="shared" si="16"/>
        <v>14</v>
      </c>
      <c r="H29" s="91"/>
      <c r="I29" s="91"/>
      <c r="J29" s="92"/>
      <c r="K29" s="91"/>
      <c r="L29" s="93">
        <f t="shared" si="13"/>
        <v>136.21337333009478</v>
      </c>
      <c r="M29" s="94">
        <f t="shared" si="14"/>
        <v>14</v>
      </c>
      <c r="N29" s="95">
        <f t="shared" si="15"/>
        <v>1906.987226621327</v>
      </c>
      <c r="O29" s="11">
        <f t="shared" si="8"/>
        <v>0</v>
      </c>
      <c r="P29" s="17"/>
      <c r="Q29" s="17"/>
      <c r="R29" s="17"/>
      <c r="S29" s="17"/>
      <c r="T29" s="17"/>
      <c r="U29" s="17"/>
      <c r="V29" s="17"/>
      <c r="W29" s="17"/>
    </row>
    <row r="30" spans="1:23" ht="15" thickBot="1" x14ac:dyDescent="0.35">
      <c r="A30" s="96"/>
      <c r="B30" s="97"/>
      <c r="C30" s="97"/>
      <c r="D30" s="98">
        <f>SUM(D4:D29)</f>
        <v>364</v>
      </c>
      <c r="E30" s="12">
        <f>SUM(E4:E29)</f>
        <v>266</v>
      </c>
      <c r="F30" s="98">
        <f>SUM(F23:F29)</f>
        <v>92</v>
      </c>
      <c r="G30" s="12">
        <f>SUM(G23:G29)</f>
        <v>92</v>
      </c>
      <c r="H30" s="99"/>
      <c r="I30" s="99"/>
      <c r="J30" s="100"/>
      <c r="K30" s="99">
        <f>SUM(K4:K29)</f>
        <v>12531.63034636872</v>
      </c>
      <c r="L30" s="101"/>
      <c r="M30" s="102">
        <f>SUM(M23:M29)</f>
        <v>92</v>
      </c>
      <c r="N30" s="103">
        <f>SUM(N23:N29)</f>
        <v>12531.630346368722</v>
      </c>
      <c r="O30" s="104"/>
      <c r="P30" s="17"/>
      <c r="Q30" s="73"/>
      <c r="R30" s="63"/>
      <c r="S30" s="17"/>
      <c r="T30" s="17"/>
      <c r="U30" s="17"/>
      <c r="V30" s="17"/>
      <c r="W30" s="17"/>
    </row>
    <row r="31" spans="1:23" x14ac:dyDescent="0.3">
      <c r="A31" s="17" t="s">
        <v>22</v>
      </c>
      <c r="B31" s="105"/>
      <c r="C31" s="105"/>
      <c r="D31" s="17"/>
      <c r="E31" s="17"/>
      <c r="F31" s="17"/>
      <c r="G31" s="17"/>
      <c r="H31" s="17"/>
      <c r="I31" s="17"/>
      <c r="J31" s="17"/>
      <c r="K31" s="17"/>
      <c r="L31" s="63"/>
      <c r="M31" s="17"/>
      <c r="N31" s="63"/>
      <c r="O31" s="63"/>
      <c r="P31" s="17"/>
      <c r="Q31" s="17"/>
      <c r="R31" s="17"/>
      <c r="S31" s="17"/>
      <c r="T31" s="17"/>
      <c r="U31" s="17"/>
      <c r="V31" s="17"/>
      <c r="W31" s="17"/>
    </row>
    <row r="32" spans="1:23" x14ac:dyDescent="0.3">
      <c r="E32" s="4"/>
      <c r="G32" s="4"/>
      <c r="H32" s="4"/>
      <c r="I32" s="4"/>
      <c r="K32" s="4"/>
    </row>
  </sheetData>
  <sheetProtection algorithmName="SHA-512" hashValue="eKx9MCX1ghx50rLZJqt/8IwNz1UZwtJZNoBgCOKhzXzdheE5NGDXXUbQ6SzaYMk0ESlxqVYon9h4QDLVBG04pA==" saltValue="Tt/bpS/SDX8wsbEAvAWS/A==" spinCount="100000" sheet="1" objects="1" scenarios="1" selectLockedCells="1"/>
  <mergeCells count="3">
    <mergeCell ref="A1:O1"/>
    <mergeCell ref="A2:G2"/>
    <mergeCell ref="Q25:W25"/>
  </mergeCells>
  <pageMargins left="0.1" right="0.1" top="0.25" bottom="0.25" header="0.05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B77464FEBEC4F93A0A55D705C1CDE" ma:contentTypeVersion="14" ma:contentTypeDescription="Create a new document." ma:contentTypeScope="" ma:versionID="acd38bc183d0a569e922ce47253e3e17">
  <xsd:schema xmlns:xsd="http://www.w3.org/2001/XMLSchema" xmlns:xs="http://www.w3.org/2001/XMLSchema" xmlns:p="http://schemas.microsoft.com/office/2006/metadata/properties" xmlns:ns3="08902b55-d700-4e27-97be-bc2e6216796b" xmlns:ns4="bd6eba82-4344-420c-bfd0-ae22566548f2" targetNamespace="http://schemas.microsoft.com/office/2006/metadata/properties" ma:root="true" ma:fieldsID="bae0df0b49ceda914ffd82795245cdcf" ns3:_="" ns4:_="">
    <xsd:import namespace="08902b55-d700-4e27-97be-bc2e6216796b"/>
    <xsd:import namespace="bd6eba82-4344-420c-bfd0-ae22566548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2b55-d700-4e27-97be-bc2e62167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ba82-4344-420c-bfd0-ae2256654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A3B98-F3E0-4A8C-B6B8-5F8F2AFE3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ADC85-C610-4D91-B7B8-6323FD905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02b55-d700-4e27-97be-bc2e6216796b"/>
    <ds:schemaRef ds:uri="bd6eba82-4344-420c-bfd0-ae2256654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C24392-94EF-4581-9F23-C2B15E3ACB13}">
  <ds:schemaRefs>
    <ds:schemaRef ds:uri="http://schemas.microsoft.com/office/2006/documentManagement/types"/>
    <ds:schemaRef ds:uri="bd6eba82-4344-420c-bfd0-ae22566548f2"/>
    <ds:schemaRef ds:uri="http://schemas.microsoft.com/office/infopath/2007/PartnerControls"/>
    <ds:schemaRef ds:uri="08902b55-d700-4e27-97be-bc2e6216796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Burkhead, Pam</cp:lastModifiedBy>
  <cp:lastPrinted>2021-07-15T14:44:25Z</cp:lastPrinted>
  <dcterms:created xsi:type="dcterms:W3CDTF">2021-05-05T13:35:14Z</dcterms:created>
  <dcterms:modified xsi:type="dcterms:W3CDTF">2024-04-16T05:37:59Z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0x0101008F2B77464FEBEC4F93A0A55D705C1CDE</vt:lpwstr>
  </property>
</Properties>
</file>